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136-20 Nová Paka, Klášter\SOD\ZL\pracovní\ZL 11 - niky, schodiště\"/>
    </mc:Choice>
  </mc:AlternateContent>
  <xr:revisionPtr revIDLastSave="0" documentId="13_ncr:1_{9C3F39DD-38E4-4CE7-A851-ABF5B1AF22E8}" xr6:coauthVersionLast="47" xr6:coauthVersionMax="47" xr10:uidLastSave="{00000000-0000-0000-0000-000000000000}"/>
  <bookViews>
    <workbookView xWindow="4215" yWindow="1695" windowWidth="28800" windowHeight="11385" xr2:uid="{00000000-000D-0000-FFFF-FFFF00000000}"/>
  </bookViews>
  <sheets>
    <sheet name="Průvodka" sheetId="12" r:id="rId1"/>
    <sheet name="Výkaz výměr" sheetId="11" r:id="rId2"/>
  </sheets>
  <definedNames>
    <definedName name="_xlnm.Print_Area" localSheetId="0">Průvodka!$A$1:$E$44</definedName>
    <definedName name="_xlnm.Print_Area" localSheetId="1">'Výkaz výměr'!$A$1:$H$107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2" i="11" l="1"/>
  <c r="H71" i="11"/>
  <c r="H46" i="11"/>
  <c r="H45" i="11"/>
  <c r="H44" i="11"/>
  <c r="H43" i="11"/>
  <c r="H41" i="11"/>
  <c r="H40" i="11"/>
  <c r="H38" i="11"/>
  <c r="H37" i="11"/>
  <c r="H35" i="11"/>
  <c r="H33" i="11"/>
  <c r="H31" i="11"/>
  <c r="H30" i="11"/>
  <c r="H27" i="11"/>
  <c r="H26" i="11"/>
  <c r="H22" i="11"/>
  <c r="H21" i="11" s="1"/>
  <c r="H20" i="11"/>
  <c r="H19" i="11"/>
  <c r="H18" i="11"/>
  <c r="H17" i="11"/>
  <c r="H16" i="11"/>
  <c r="F96" i="11"/>
  <c r="H39" i="11" l="1"/>
  <c r="H34" i="11"/>
  <c r="H29" i="11"/>
  <c r="H25" i="11"/>
  <c r="H15" i="11"/>
  <c r="H89" i="11"/>
  <c r="H88" i="11" s="1"/>
  <c r="H87" i="11"/>
  <c r="H86" i="11" s="1"/>
  <c r="H85" i="11"/>
  <c r="H84" i="11"/>
  <c r="H83" i="11"/>
  <c r="H82" i="11"/>
  <c r="H81" i="11"/>
  <c r="H80" i="11"/>
  <c r="H79" i="11"/>
  <c r="H77" i="11"/>
  <c r="H74" i="11"/>
  <c r="H73" i="11"/>
  <c r="H68" i="11"/>
  <c r="H67" i="11"/>
  <c r="H66" i="11"/>
  <c r="H64" i="11"/>
  <c r="H63" i="11" s="1"/>
  <c r="H62" i="11"/>
  <c r="H61" i="11"/>
  <c r="H60" i="11"/>
  <c r="H58" i="11"/>
  <c r="H57" i="11"/>
  <c r="H56" i="11"/>
  <c r="H55" i="11"/>
  <c r="H54" i="11"/>
  <c r="H53" i="11"/>
  <c r="H52" i="11"/>
  <c r="H51" i="11" s="1"/>
  <c r="H47" i="11" l="1"/>
  <c r="H59" i="11"/>
  <c r="H78" i="11"/>
  <c r="H70" i="11"/>
  <c r="H65" i="11"/>
  <c r="D2" i="11"/>
  <c r="H50" i="11" l="1"/>
  <c r="H69" i="11"/>
  <c r="G92" i="11" l="1"/>
  <c r="G98" i="11" s="1"/>
  <c r="H98" i="11" s="1"/>
  <c r="H97" i="11" s="1"/>
  <c r="G100" i="11" l="1"/>
  <c r="H100" i="11" s="1"/>
  <c r="H99" i="11" s="1"/>
  <c r="H92" i="11"/>
  <c r="H91" i="11" s="1"/>
  <c r="G102" i="11"/>
  <c r="H102" i="11" s="1"/>
  <c r="H101" i="11" s="1"/>
  <c r="H90" i="11" l="1"/>
  <c r="H104" i="11" s="1"/>
  <c r="H106" i="11"/>
  <c r="C22" i="12" s="1"/>
</calcChain>
</file>

<file path=xl/sharedStrings.xml><?xml version="1.0" encoding="utf-8"?>
<sst xmlns="http://schemas.openxmlformats.org/spreadsheetml/2006/main" count="437" uniqueCount="271">
  <si>
    <t>číslo SOD:</t>
  </si>
  <si>
    <t>Objednatel:</t>
  </si>
  <si>
    <t>Zhotovitel:</t>
  </si>
  <si>
    <t>název změnového listu:</t>
  </si>
  <si>
    <t>vliv na záruky:</t>
  </si>
  <si>
    <t>Změnový list</t>
  </si>
  <si>
    <t>číslo:</t>
  </si>
  <si>
    <t>Zpracoval:</t>
  </si>
  <si>
    <t>za objednatele:</t>
  </si>
  <si>
    <t>TDS/projektový manažer:</t>
  </si>
  <si>
    <t>za zhotovitele:</t>
  </si>
  <si>
    <t>podpis</t>
  </si>
  <si>
    <t>datum</t>
  </si>
  <si>
    <t>ANO/NE</t>
  </si>
  <si>
    <t>vliv na platební podmínky:</t>
  </si>
  <si>
    <t>stavba (název dle SOD):</t>
  </si>
  <si>
    <t>číslo zakázky:</t>
  </si>
  <si>
    <t>sídlo:</t>
  </si>
  <si>
    <t>IČ:</t>
  </si>
  <si>
    <t>vliv na lhůtu realizace:</t>
  </si>
  <si>
    <t>jméno</t>
  </si>
  <si>
    <t>příloha:</t>
  </si>
  <si>
    <t>Odsouhlasil:</t>
  </si>
  <si>
    <t>Smluvní strany podpisem potvrzují souhlas s výše uvednými skutečnostmi. Podepsaný změnový list se podpisem stává nedílnou součástí smlouvy o dílo a mění dotčená ustanovení. Na základě změnového listu bude uzavřen dodatek k SOD.</t>
  </si>
  <si>
    <t>oprávněný zástupce:</t>
  </si>
  <si>
    <t>oprávněný zástupce :</t>
  </si>
  <si>
    <t>vedoucí projektu/stavbyvedoucí:</t>
  </si>
  <si>
    <t>popis vlivu / nová hodnota proti původní SOD</t>
  </si>
  <si>
    <t>razítko, podpis</t>
  </si>
  <si>
    <t xml:space="preserve">                                                   </t>
  </si>
  <si>
    <t>vliv na cenu díla:</t>
  </si>
  <si>
    <t>NE</t>
  </si>
  <si>
    <t>Pobřežní 249/46, 186 00 Praha 8 - Karlín</t>
  </si>
  <si>
    <t>technická příprava</t>
  </si>
  <si>
    <t>ANO</t>
  </si>
  <si>
    <t xml:space="preserve">MBQ, s. r. o. </t>
  </si>
  <si>
    <t>Filip Balatka/Dušan Mráz</t>
  </si>
  <si>
    <t>MBQ s.r.o.</t>
  </si>
  <si>
    <t>Pobřežní 249/46</t>
  </si>
  <si>
    <t>186 00  Praha 8</t>
  </si>
  <si>
    <t>IČ: 24247677</t>
  </si>
  <si>
    <t>Příloha č. 1 - Cenová kalkulace</t>
  </si>
  <si>
    <t>Kč bez DPH</t>
  </si>
  <si>
    <t>Popis</t>
  </si>
  <si>
    <t>MJ</t>
  </si>
  <si>
    <t>Výměra</t>
  </si>
  <si>
    <t>Jedn. cena</t>
  </si>
  <si>
    <t>Cena</t>
  </si>
  <si>
    <t>Poř.</t>
  </si>
  <si>
    <t>Typ</t>
  </si>
  <si>
    <t>Kód</t>
  </si>
  <si>
    <t>Stavební úpravy a přístavba objektu v ul. Opolského č. p. 144, Nová Paka (bývalý klášter Paulánů)</t>
  </si>
  <si>
    <t>Stavební úpravy a přístavba objektu v ul. Opolského č. p. 144, Nová Paka (bývalý klášter Paulánů) r.2020 - výzva II</t>
  </si>
  <si>
    <t>0136-20</t>
  </si>
  <si>
    <t>Jitka Fučíková</t>
  </si>
  <si>
    <t>Ing. Pavel Šimek</t>
  </si>
  <si>
    <t>Projektant</t>
  </si>
  <si>
    <t>Ing. Lukáš Poledne</t>
  </si>
  <si>
    <t>Cena celkem bez DPH</t>
  </si>
  <si>
    <t>Méněpráce</t>
  </si>
  <si>
    <t>Vícepráce</t>
  </si>
  <si>
    <t>Méněpráce celkem</t>
  </si>
  <si>
    <t>Vícepráce celkem</t>
  </si>
  <si>
    <t>Ing.Pavel Seeman</t>
  </si>
  <si>
    <t>ze dne 27.11.2020</t>
  </si>
  <si>
    <t>Život bez bariér, z. ú.</t>
  </si>
  <si>
    <t>Lomená 533, 509 01 Nová Paka</t>
  </si>
  <si>
    <t>266 52 561</t>
  </si>
  <si>
    <t>M</t>
  </si>
  <si>
    <t>9</t>
  </si>
  <si>
    <t>vliv na stavební povolení:</t>
  </si>
  <si>
    <t>10</t>
  </si>
  <si>
    <t>Objevené niky a schodiště</t>
  </si>
  <si>
    <t>Stavební a restaurátorské práce spojené se sanací, konzervací a prezentací objevených nik a schodišt.</t>
  </si>
  <si>
    <t>D</t>
  </si>
  <si>
    <t>HSV</t>
  </si>
  <si>
    <t>Práce a dodávky HSV</t>
  </si>
  <si>
    <t>4</t>
  </si>
  <si>
    <t>Vodorovné konstrukce</t>
  </si>
  <si>
    <t>1</t>
  </si>
  <si>
    <t>K</t>
  </si>
  <si>
    <t>411244272</t>
  </si>
  <si>
    <t>Klenby valené tl 140 mm z cihel dl 290 mm pevnosti P 20 až P 40 rozpětí do 2 m</t>
  </si>
  <si>
    <t>m2</t>
  </si>
  <si>
    <t>2</t>
  </si>
  <si>
    <t>411321414</t>
  </si>
  <si>
    <t>Stropy deskové ze ŽB tř. C 25/30</t>
  </si>
  <si>
    <t>m3</t>
  </si>
  <si>
    <t>3</t>
  </si>
  <si>
    <t>411351101</t>
  </si>
  <si>
    <t>Zřízení bednění stropů deskových</t>
  </si>
  <si>
    <t>411351102</t>
  </si>
  <si>
    <t>Odstranění bednění stropů deskových</t>
  </si>
  <si>
    <t>5</t>
  </si>
  <si>
    <t>411354175</t>
  </si>
  <si>
    <t>Zřízení podpěrné konstrukce stropů v do 4 m pro zatížení do 20 kPa</t>
  </si>
  <si>
    <t>6</t>
  </si>
  <si>
    <t>411354176</t>
  </si>
  <si>
    <t>Odstranění podpěrné konstrukce stropů v do 4 m pro zatížení do 20 kPa</t>
  </si>
  <si>
    <t>7</t>
  </si>
  <si>
    <t>411361821</t>
  </si>
  <si>
    <t>Výztuž stropů betonářskou ocelí 10 505</t>
  </si>
  <si>
    <t>t</t>
  </si>
  <si>
    <t>Úpravy povrchů, podlahy a osazování výplní</t>
  </si>
  <si>
    <t>8</t>
  </si>
  <si>
    <t>631311113</t>
  </si>
  <si>
    <t>Mazanina tl přes 50 do 80 mm z betonu prostého bez zvýšených nároků na prostředí tř. C 12/15</t>
  </si>
  <si>
    <t>631319011</t>
  </si>
  <si>
    <t>Příplatek k mazanině tl do 80 mm za přehlazení povrchu</t>
  </si>
  <si>
    <t>631362021</t>
  </si>
  <si>
    <t>Výztuž mazanin svařovanými sítěmi Kari</t>
  </si>
  <si>
    <t>998</t>
  </si>
  <si>
    <t>Přesun hmot</t>
  </si>
  <si>
    <t>998011003</t>
  </si>
  <si>
    <t>Přesun hmot pro budovy zděné v do 24 m</t>
  </si>
  <si>
    <t>783</t>
  </si>
  <si>
    <t>Dokončovací práce - nátěry</t>
  </si>
  <si>
    <t>rest1</t>
  </si>
  <si>
    <t>Restaurování schodiště ambit - dle restaurátorského záměru</t>
  </si>
  <si>
    <t>kpl</t>
  </si>
  <si>
    <t>rest2</t>
  </si>
  <si>
    <t>Restaurování schodiště refektář - dle restaurátorského záměru</t>
  </si>
  <si>
    <t>rest3</t>
  </si>
  <si>
    <t>Restaurování nik v předsálí refektáře - dle restaurátorského záměru</t>
  </si>
  <si>
    <t>PSV</t>
  </si>
  <si>
    <t>Práce a dodávky PSV</t>
  </si>
  <si>
    <t>767</t>
  </si>
  <si>
    <t>Konstrukce zámečnické</t>
  </si>
  <si>
    <t>x101</t>
  </si>
  <si>
    <t>Dveře do schodiště - viz PD</t>
  </si>
  <si>
    <t>kus</t>
  </si>
  <si>
    <t>x102</t>
  </si>
  <si>
    <t>Dveře mezi s124 a s125 - viz PD</t>
  </si>
  <si>
    <t>767995116</t>
  </si>
  <si>
    <t>Montáž atypických zámečnických konstrukcí hmotnosti do 250 kg</t>
  </si>
  <si>
    <t>kg</t>
  </si>
  <si>
    <t>13010822</t>
  </si>
  <si>
    <t>ocel profilová UPN 160 jakost 11 375</t>
  </si>
  <si>
    <t>x001</t>
  </si>
  <si>
    <t>SKP/1-pochozí protipožární bezpečnostní sklo, včetně nosného rámu, kotvení a osazení, včetně pískování - viz PD</t>
  </si>
  <si>
    <t>x002</t>
  </si>
  <si>
    <t>SKP/2-pochozí protipožární bezpečnostní sklo, včetně nosného rámu, kotvení a osazení, protiskluzná úprava - viz PD</t>
  </si>
  <si>
    <t>998767203</t>
  </si>
  <si>
    <t>Přesun hmot procentní pro zámečnické konstrukce v objektech v přes 12 do 24 m</t>
  </si>
  <si>
    <t>%</t>
  </si>
  <si>
    <t>771</t>
  </si>
  <si>
    <t>Podlahy z dlaždic</t>
  </si>
  <si>
    <t>771111011</t>
  </si>
  <si>
    <t>Vysátí podkladu před pokládkou dlažby</t>
  </si>
  <si>
    <t>771121011</t>
  </si>
  <si>
    <t>Nátěr penetrační na podlahu</t>
  </si>
  <si>
    <t>771531009</t>
  </si>
  <si>
    <t>Montáž podlahy z dlaždic cihelných kladením do malty přes 25 do 35 ks/m2</t>
  </si>
  <si>
    <t>771531103</t>
  </si>
  <si>
    <t>Příplatek k cenám montáže podlahy z dlaždic cihelných za provádění podlahy v omezeném prostoru</t>
  </si>
  <si>
    <t>771531105</t>
  </si>
  <si>
    <t>Příplatek k cenám montáže podlahy z dlaždic cihelných za dvojnásobný ochranný voskový nátěr</t>
  </si>
  <si>
    <t>59631101</t>
  </si>
  <si>
    <t>dlažba ruční cihelná 180x180x30mm</t>
  </si>
  <si>
    <t>998771203</t>
  </si>
  <si>
    <t>Přesun hmot procentní pro podlahy z dlaždic v objektech v přes 12 do 24 m</t>
  </si>
  <si>
    <t>789</t>
  </si>
  <si>
    <t>Povrchové úpravy ocelových konstrukcí a technologických zařízení</t>
  </si>
  <si>
    <t>789326143</t>
  </si>
  <si>
    <t>Protipožární jednosložkový rozpouštědlový nátěr ocelových konstrukcí třídy II tl přes 950 do 1100 μm</t>
  </si>
  <si>
    <t>HZS</t>
  </si>
  <si>
    <t>Hodinové zúčtovací sazby</t>
  </si>
  <si>
    <t>HZS2122</t>
  </si>
  <si>
    <t>Hodinová zúčtovací sazba truhlář odborný</t>
  </si>
  <si>
    <t>hod</t>
  </si>
  <si>
    <t>VRN</t>
  </si>
  <si>
    <t>Vedlejší rozpočtové náklady</t>
  </si>
  <si>
    <t>VRN3</t>
  </si>
  <si>
    <t>Zařízení staveniště</t>
  </si>
  <si>
    <t>030001000</t>
  </si>
  <si>
    <t>VRN6</t>
  </si>
  <si>
    <t>Územní vlivy</t>
  </si>
  <si>
    <t>060001000</t>
  </si>
  <si>
    <t>VRN7</t>
  </si>
  <si>
    <t>Provozní vlivy</t>
  </si>
  <si>
    <t>070001000</t>
  </si>
  <si>
    <t>VRN9</t>
  </si>
  <si>
    <t>Ostatní náklady</t>
  </si>
  <si>
    <t>090001000</t>
  </si>
  <si>
    <t>SoD</t>
  </si>
  <si>
    <t>CN dodavatele</t>
  </si>
  <si>
    <t>VV</t>
  </si>
  <si>
    <t>Mimostaveništní doprava</t>
  </si>
  <si>
    <t>Přesun kapacit</t>
  </si>
  <si>
    <t/>
  </si>
  <si>
    <t>Součet</t>
  </si>
  <si>
    <t xml:space="preserve">                            Podetapa 711: - Izolace proti vodě, vlhkosti a plynům</t>
  </si>
  <si>
    <t>58</t>
  </si>
  <si>
    <t>711211115</t>
  </si>
  <si>
    <t>Izolace proti zemní vlhkosti a radonu provětrávaná z plastových segmentů v 200 mm se zabetonováním</t>
  </si>
  <si>
    <t>M2</t>
  </si>
  <si>
    <t xml:space="preserve">       Celkem  Stavba 0136 A N - Centrum bez bariér II - Neuznatelné</t>
  </si>
  <si>
    <t xml:space="preserve">       Stavba 0136 A U - Centrum bez bariér II</t>
  </si>
  <si>
    <t xml:space="preserve">              Objekt 02a - CBB</t>
  </si>
  <si>
    <t xml:space="preserve">                     Etapa 01 - Rekonstrukce - Uznatelné</t>
  </si>
  <si>
    <t xml:space="preserve">                            Podetapa 731: - Ústřední vytápění</t>
  </si>
  <si>
    <t xml:space="preserve">                                   oddíl 05 - Komponenty podlahového topení</t>
  </si>
  <si>
    <t>1.</t>
  </si>
  <si>
    <t>73199x044</t>
  </si>
  <si>
    <t>Trubka podlahového vytápění z vysoce zesítěného polyetylénu (DIN 16892) 17 x 2,0 mm, standard REHAU - trubka RAUTHERM S 17 x 2,0 mm, obj. č.: 136140-120</t>
  </si>
  <si>
    <t>bm</t>
  </si>
  <si>
    <t>3.</t>
  </si>
  <si>
    <t>73199x046</t>
  </si>
  <si>
    <t>Systémová deska, standard REHAU - systémová deska Varionova 30-2, 1450 x 850 mm, plocha pokládky 1400 x 800 mm, tj. 1,12 m2/ks, obj. č.: 227829-001</t>
  </si>
  <si>
    <t>M.</t>
  </si>
  <si>
    <t>73199x058</t>
  </si>
  <si>
    <t>Montáž a kompletní provedení podlahového topení včetně napojení a kompletace rozdělovačů podlahového topení včetně příslušných částí objektových rozvodů, jejich upevnění</t>
  </si>
  <si>
    <t xml:space="preserve">                            Podetapa 713: - Izolace tepelné</t>
  </si>
  <si>
    <t>69</t>
  </si>
  <si>
    <t>713121111</t>
  </si>
  <si>
    <t>Montáž izolace tepelné podlah volně kladenými rohožemi, pásy, dílci, deskami 1 vrstva</t>
  </si>
  <si>
    <t>72</t>
  </si>
  <si>
    <t>283723090</t>
  </si>
  <si>
    <t>deska z pěnového polystyrenu EPS 100 S 1000 x 500 x 100 mm</t>
  </si>
  <si>
    <t xml:space="preserve">                            Podetapa 6: - Úpravy povrchů, podlahy a osazování výplní</t>
  </si>
  <si>
    <t>044A</t>
  </si>
  <si>
    <t>631311115</t>
  </si>
  <si>
    <t>Mazanina tl do 80 mm z betonu prostého bez zvýšených nároků na prostředí tř. C 20/25</t>
  </si>
  <si>
    <t>M3</t>
  </si>
  <si>
    <t>45</t>
  </si>
  <si>
    <t>46</t>
  </si>
  <si>
    <t>633811111</t>
  </si>
  <si>
    <t>Broušení nerovností betonových podlah do 2 mm - stržení šlemu</t>
  </si>
  <si>
    <t>47</t>
  </si>
  <si>
    <t>634111113</t>
  </si>
  <si>
    <t>Obvodová dilatace pružnou těsnicí páskou mezi stěnou a mazaninou nebo potěrem v 80 mm</t>
  </si>
  <si>
    <t>49</t>
  </si>
  <si>
    <t>632453361</t>
  </si>
  <si>
    <t>Potěr betonový samonivelační tl do 60 mm tř. C 25/30</t>
  </si>
  <si>
    <t xml:space="preserve">                            Podetapa 776: - Podlahy povlakové a 775 skládané</t>
  </si>
  <si>
    <t>160</t>
  </si>
  <si>
    <t>775413115</t>
  </si>
  <si>
    <t>Montáž podlahové lišty ze dřeva tvrdého nebo měkkého lepené</t>
  </si>
  <si>
    <t>161</t>
  </si>
  <si>
    <t>775530033</t>
  </si>
  <si>
    <t>Montáž podlahy masivní z palubek celeoplošně lepenných šířky přečs 150mm</t>
  </si>
  <si>
    <t>162</t>
  </si>
  <si>
    <t>775591411</t>
  </si>
  <si>
    <t>Podlahy dřevěné, nátěr olejem a voskováním</t>
  </si>
  <si>
    <t>163</t>
  </si>
  <si>
    <t>776141112</t>
  </si>
  <si>
    <t>Vyrovnání podkladu povlakových podlah stěrkou pevnosti 20 MPa tl 5 mm</t>
  </si>
  <si>
    <t>166</t>
  </si>
  <si>
    <t>775-1</t>
  </si>
  <si>
    <t>Dřevěnná dubová podlaha, včetně lepidla - viz tabulky skladeb</t>
  </si>
  <si>
    <t>169</t>
  </si>
  <si>
    <t>775-2</t>
  </si>
  <si>
    <t>Obvodová lišta, včetně lepidla - dřevěnná dub výška 40mm</t>
  </si>
  <si>
    <t>1.02: 1,93</t>
  </si>
  <si>
    <t>1.11: 4,53</t>
  </si>
  <si>
    <t xml:space="preserve">                            Podetapa 771: - Podlahy z dlaždic</t>
  </si>
  <si>
    <t>128a</t>
  </si>
  <si>
    <t>77157411R</t>
  </si>
  <si>
    <t>Montáž podlah kamenných do maltového lože</t>
  </si>
  <si>
    <t>132</t>
  </si>
  <si>
    <t>771-3</t>
  </si>
  <si>
    <t>Dlažba kamenná pískovec tl 50mm</t>
  </si>
  <si>
    <t>133</t>
  </si>
  <si>
    <t>771591111</t>
  </si>
  <si>
    <t>Podlahy penetrace podkladu</t>
  </si>
  <si>
    <t>Vznik ceny</t>
  </si>
  <si>
    <t>posun termínu dokončení díla do 27.6.2022</t>
  </si>
  <si>
    <t>Viktor Valeš</t>
  </si>
  <si>
    <t>CS ÚRS 2022 01</t>
  </si>
  <si>
    <t xml:space="preserve"> ZL 11 - Příloha č. 1 - Cenová kalkulace</t>
  </si>
  <si>
    <t>popis: Na základě  jednání mezi objednatelem a zhotovitelem byly odsouhlaseny následující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</si>
</sst>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\ &quot;Kč&quot;"/>
    <numFmt numFmtId="165" formatCode="_ * #,##0.00_ ;_ * \-#,##0.00_ ;_ * &quot;-&quot;??_ ;_ @_ "/>
    <numFmt numFmtId="166" formatCode="&quot;$&quot;#,##0_);[Red]\(&quot;$&quot;#,##0\)"/>
    <numFmt numFmtId="167" formatCode="&quot;$&quot;#,##0.00_);[Red]\(&quot;$&quot;#,##0.00\)"/>
    <numFmt numFmtId="168" formatCode="0.00_)"/>
    <numFmt numFmtId="169" formatCode="General_)"/>
    <numFmt numFmtId="170" formatCode="#,##0.000"/>
    <numFmt numFmtId="171" formatCode="###,###,###,##0.0000"/>
    <numFmt numFmtId="172" formatCode="###,###,###,##0.00"/>
  </numFmts>
  <fonts count="3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  <charset val="177"/>
    </font>
    <font>
      <b/>
      <i/>
      <sz val="16"/>
      <name val="Helv"/>
      <charset val="177"/>
    </font>
    <font>
      <sz val="6"/>
      <name val="Helv"/>
      <charset val="238"/>
    </font>
    <font>
      <sz val="10"/>
      <name val="Arial CE"/>
      <charset val="238"/>
    </font>
    <font>
      <sz val="10"/>
      <name val="Helv"/>
    </font>
    <font>
      <u/>
      <sz val="10"/>
      <color indexed="12"/>
      <name val="Arial CE"/>
      <charset val="238"/>
    </font>
    <font>
      <sz val="11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003366"/>
      <name val="Arial CE"/>
    </font>
    <font>
      <sz val="9"/>
      <name val="Arial CE"/>
    </font>
    <font>
      <i/>
      <sz val="9"/>
      <color rgb="FF0000FF"/>
      <name val="Arial CE"/>
    </font>
    <font>
      <i/>
      <sz val="11"/>
      <color rgb="FF7030A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rgb="FF003366"/>
      <name val="Calibri"/>
      <family val="2"/>
      <charset val="238"/>
      <scheme val="minor"/>
    </font>
    <font>
      <sz val="12"/>
      <color rgb="FF003366"/>
      <name val="Calibri"/>
      <family val="2"/>
      <charset val="238"/>
      <scheme val="minor"/>
    </font>
    <font>
      <sz val="10"/>
      <color rgb="FF00336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color rgb="FF0000FF"/>
      <name val="Calibri"/>
      <family val="2"/>
      <charset val="238"/>
      <scheme val="minor"/>
    </font>
    <font>
      <sz val="7"/>
      <color rgb="FF969696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8"/>
      <color rgb="FF50505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5">
    <xf numFmtId="0" fontId="0" fillId="0" borderId="0"/>
    <xf numFmtId="0" fontId="7" fillId="0" borderId="0"/>
    <xf numFmtId="0" fontId="8" fillId="0" borderId="0"/>
    <xf numFmtId="38" fontId="11" fillId="0" borderId="0" applyFont="0" applyFill="0" applyBorder="0" applyAlignment="0" applyProtection="0"/>
    <xf numFmtId="165" fontId="10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38" fontId="12" fillId="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10" fontId="12" fillId="4" borderId="1" applyNumberFormat="0" applyBorder="0" applyAlignment="0" applyProtection="0"/>
    <xf numFmtId="44" fontId="9" fillId="0" borderId="0" applyFont="0" applyFill="0" applyBorder="0" applyAlignment="0" applyProtection="0"/>
    <xf numFmtId="168" fontId="13" fillId="0" borderId="0"/>
    <xf numFmtId="169" fontId="14" fillId="0" borderId="0" applyFill="0"/>
    <xf numFmtId="0" fontId="15" fillId="0" borderId="0"/>
    <xf numFmtId="0" fontId="18" fillId="0" borderId="0"/>
    <xf numFmtId="10" fontId="10" fillId="0" borderId="0" applyFont="0" applyFill="0" applyBorder="0" applyAlignment="0" applyProtection="0"/>
    <xf numFmtId="0" fontId="16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17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3" xfId="0" applyFont="1" applyBorder="1"/>
    <xf numFmtId="0" fontId="0" fillId="0" borderId="0" xfId="0" applyAlignment="1">
      <alignment horizontal="left"/>
    </xf>
    <xf numFmtId="0" fontId="0" fillId="0" borderId="10" xfId="0" applyBorder="1"/>
    <xf numFmtId="0" fontId="4" fillId="0" borderId="12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14" fontId="0" fillId="0" borderId="1" xfId="0" applyNumberForma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5" fillId="0" borderId="2" xfId="0" applyFont="1" applyBorder="1"/>
    <xf numFmtId="0" fontId="1" fillId="0" borderId="0" xfId="0" applyFont="1"/>
    <xf numFmtId="14" fontId="0" fillId="0" borderId="2" xfId="0" applyNumberFormat="1" applyBorder="1" applyAlignment="1">
      <alignment horizontal="center"/>
    </xf>
    <xf numFmtId="0" fontId="0" fillId="0" borderId="7" xfId="0" applyBorder="1" applyAlignment="1"/>
    <xf numFmtId="0" fontId="0" fillId="0" borderId="9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3" fontId="3" fillId="2" borderId="0" xfId="0" applyNumberFormat="1" applyFont="1" applyFill="1" applyBorder="1"/>
    <xf numFmtId="49" fontId="19" fillId="0" borderId="19" xfId="0" applyNumberFormat="1" applyFont="1" applyBorder="1" applyAlignment="1">
      <alignment horizontal="center"/>
    </xf>
    <xf numFmtId="49" fontId="19" fillId="0" borderId="20" xfId="0" applyNumberFormat="1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49" fontId="19" fillId="0" borderId="21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18" xfId="0" applyFont="1" applyBorder="1"/>
    <xf numFmtId="0" fontId="0" fillId="0" borderId="0" xfId="0" applyFont="1"/>
    <xf numFmtId="0" fontId="0" fillId="0" borderId="0" xfId="0" applyFont="1" applyBorder="1"/>
    <xf numFmtId="0" fontId="0" fillId="0" borderId="23" xfId="0" applyFont="1" applyBorder="1"/>
    <xf numFmtId="0" fontId="20" fillId="0" borderId="16" xfId="0" applyFont="1" applyFill="1" applyBorder="1" applyAlignment="1">
      <alignment vertical="center"/>
    </xf>
    <xf numFmtId="0" fontId="20" fillId="0" borderId="22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vertical="center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0" fillId="2" borderId="19" xfId="0" applyFont="1" applyFill="1" applyBorder="1"/>
    <xf numFmtId="0" fontId="0" fillId="2" borderId="20" xfId="0" applyFont="1" applyFill="1" applyBorder="1"/>
    <xf numFmtId="0" fontId="0" fillId="2" borderId="16" xfId="0" applyFont="1" applyFill="1" applyBorder="1"/>
    <xf numFmtId="0" fontId="0" fillId="2" borderId="17" xfId="0" applyFont="1" applyFill="1" applyBorder="1"/>
    <xf numFmtId="0" fontId="0" fillId="2" borderId="18" xfId="0" applyFont="1" applyFill="1" applyBorder="1"/>
    <xf numFmtId="0" fontId="0" fillId="2" borderId="22" xfId="0" applyFont="1" applyFill="1" applyBorder="1"/>
    <xf numFmtId="0" fontId="0" fillId="2" borderId="0" xfId="0" applyFont="1" applyFill="1" applyBorder="1"/>
    <xf numFmtId="0" fontId="0" fillId="2" borderId="21" xfId="0" applyFont="1" applyFill="1" applyBorder="1"/>
    <xf numFmtId="49" fontId="19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0" fillId="0" borderId="19" xfId="0" applyFont="1" applyBorder="1"/>
    <xf numFmtId="0" fontId="0" fillId="0" borderId="19" xfId="0" applyFont="1" applyFill="1" applyBorder="1"/>
    <xf numFmtId="0" fontId="0" fillId="0" borderId="20" xfId="0" applyFont="1" applyFill="1" applyBorder="1"/>
    <xf numFmtId="0" fontId="1" fillId="0" borderId="20" xfId="0" applyFont="1" applyFill="1" applyBorder="1" applyAlignment="1">
      <alignment horizontal="right"/>
    </xf>
    <xf numFmtId="164" fontId="1" fillId="0" borderId="21" xfId="0" applyNumberFormat="1" applyFont="1" applyFill="1" applyBorder="1"/>
    <xf numFmtId="0" fontId="21" fillId="2" borderId="2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1" fillId="2" borderId="19" xfId="0" applyFont="1" applyFill="1" applyBorder="1" applyAlignment="1">
      <alignment vertical="center"/>
    </xf>
    <xf numFmtId="0" fontId="21" fillId="2" borderId="20" xfId="0" applyFont="1" applyFill="1" applyBorder="1" applyAlignment="1">
      <alignment vertical="center"/>
    </xf>
    <xf numFmtId="0" fontId="21" fillId="2" borderId="21" xfId="0" applyFont="1" applyFill="1" applyBorder="1" applyAlignment="1">
      <alignment vertical="center"/>
    </xf>
    <xf numFmtId="164" fontId="3" fillId="2" borderId="23" xfId="24" applyNumberFormat="1" applyFont="1" applyFill="1" applyBorder="1"/>
    <xf numFmtId="0" fontId="26" fillId="0" borderId="0" xfId="0" applyFont="1" applyBorder="1" applyAlignment="1">
      <alignment vertical="top" wrapText="1"/>
    </xf>
    <xf numFmtId="4" fontId="28" fillId="0" borderId="23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27" fillId="0" borderId="22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0" fillId="0" borderId="0" xfId="0" applyFont="1" applyBorder="1" applyAlignment="1"/>
    <xf numFmtId="0" fontId="29" fillId="0" borderId="22" xfId="0" applyFont="1" applyBorder="1"/>
    <xf numFmtId="0" fontId="29" fillId="0" borderId="0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29" fillId="0" borderId="0" xfId="0" applyFont="1" applyBorder="1"/>
    <xf numFmtId="4" fontId="30" fillId="0" borderId="23" xfId="0" applyNumberFormat="1" applyFont="1" applyBorder="1"/>
    <xf numFmtId="0" fontId="31" fillId="0" borderId="0" xfId="0" applyFont="1" applyBorder="1" applyAlignment="1">
      <alignment horizontal="left"/>
    </xf>
    <xf numFmtId="4" fontId="31" fillId="0" borderId="23" xfId="0" applyNumberFormat="1" applyFont="1" applyBorder="1"/>
    <xf numFmtId="0" fontId="32" fillId="0" borderId="25" xfId="0" applyFont="1" applyBorder="1" applyAlignment="1" applyProtection="1">
      <alignment horizontal="center" vertical="center"/>
      <protection locked="0"/>
    </xf>
    <xf numFmtId="0" fontId="32" fillId="0" borderId="24" xfId="0" applyFont="1" applyBorder="1" applyAlignment="1" applyProtection="1">
      <alignment horizontal="center" vertical="center"/>
      <protection locked="0"/>
    </xf>
    <xf numFmtId="49" fontId="32" fillId="0" borderId="24" xfId="0" applyNumberFormat="1" applyFont="1" applyBorder="1" applyAlignment="1" applyProtection="1">
      <alignment horizontal="left" vertical="center" wrapText="1"/>
      <protection locked="0"/>
    </xf>
    <xf numFmtId="0" fontId="32" fillId="0" borderId="24" xfId="0" applyFont="1" applyBorder="1" applyAlignment="1" applyProtection="1">
      <alignment horizontal="left" vertical="center" wrapText="1"/>
      <protection locked="0"/>
    </xf>
    <xf numFmtId="0" fontId="32" fillId="0" borderId="24" xfId="0" applyFont="1" applyBorder="1" applyAlignment="1" applyProtection="1">
      <alignment horizontal="center" vertical="center" wrapText="1"/>
      <protection locked="0"/>
    </xf>
    <xf numFmtId="170" fontId="32" fillId="0" borderId="24" xfId="0" applyNumberFormat="1" applyFont="1" applyBorder="1" applyAlignment="1" applyProtection="1">
      <alignment vertical="center"/>
      <protection locked="0"/>
    </xf>
    <xf numFmtId="4" fontId="32" fillId="0" borderId="24" xfId="0" applyNumberFormat="1" applyFont="1" applyBorder="1" applyAlignment="1" applyProtection="1">
      <alignment vertical="center"/>
      <protection locked="0"/>
    </xf>
    <xf numFmtId="4" fontId="32" fillId="0" borderId="26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center" vertical="center"/>
      <protection locked="0"/>
    </xf>
    <xf numFmtId="0" fontId="33" fillId="0" borderId="24" xfId="0" applyFont="1" applyBorder="1" applyAlignment="1" applyProtection="1">
      <alignment horizontal="center" vertical="center"/>
      <protection locked="0"/>
    </xf>
    <xf numFmtId="49" fontId="33" fillId="0" borderId="24" xfId="0" applyNumberFormat="1" applyFont="1" applyBorder="1" applyAlignment="1" applyProtection="1">
      <alignment horizontal="left" vertical="center" wrapText="1"/>
      <protection locked="0"/>
    </xf>
    <xf numFmtId="0" fontId="33" fillId="0" borderId="24" xfId="0" applyFont="1" applyBorder="1" applyAlignment="1" applyProtection="1">
      <alignment horizontal="left" vertical="center" wrapText="1"/>
      <protection locked="0"/>
    </xf>
    <xf numFmtId="0" fontId="33" fillId="0" borderId="24" xfId="0" applyFont="1" applyBorder="1" applyAlignment="1" applyProtection="1">
      <alignment horizontal="center" vertical="center" wrapText="1"/>
      <protection locked="0"/>
    </xf>
    <xf numFmtId="170" fontId="33" fillId="0" borderId="24" xfId="0" applyNumberFormat="1" applyFont="1" applyBorder="1" applyAlignment="1" applyProtection="1">
      <alignment vertical="center"/>
      <protection locked="0"/>
    </xf>
    <xf numFmtId="4" fontId="33" fillId="0" borderId="24" xfId="0" applyNumberFormat="1" applyFont="1" applyBorder="1" applyAlignment="1" applyProtection="1">
      <alignment vertical="center"/>
      <protection locked="0"/>
    </xf>
    <xf numFmtId="4" fontId="33" fillId="0" borderId="26" xfId="0" applyNumberFormat="1" applyFont="1" applyBorder="1" applyAlignment="1" applyProtection="1">
      <alignment vertical="center"/>
      <protection locked="0"/>
    </xf>
    <xf numFmtId="4" fontId="33" fillId="0" borderId="26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Fill="1" applyBorder="1"/>
    <xf numFmtId="0" fontId="32" fillId="0" borderId="22" xfId="0" applyFont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left" vertical="center"/>
    </xf>
    <xf numFmtId="49" fontId="32" fillId="0" borderId="0" xfId="0" applyNumberFormat="1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170" fontId="36" fillId="0" borderId="0" xfId="0" applyNumberFormat="1" applyFont="1" applyAlignment="1">
      <alignment vertical="center"/>
    </xf>
    <xf numFmtId="4" fontId="32" fillId="0" borderId="0" xfId="0" applyNumberFormat="1" applyFont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/>
    </xf>
    <xf numFmtId="170" fontId="37" fillId="0" borderId="0" xfId="0" applyNumberFormat="1" applyFont="1" applyAlignment="1">
      <alignment vertical="center"/>
    </xf>
    <xf numFmtId="0" fontId="38" fillId="0" borderId="0" xfId="0" applyFont="1" applyFill="1" applyBorder="1" applyAlignment="1">
      <alignment vertical="top"/>
    </xf>
    <xf numFmtId="0" fontId="1" fillId="0" borderId="0" xfId="0" applyFont="1" applyBorder="1" applyAlignment="1"/>
    <xf numFmtId="0" fontId="38" fillId="0" borderId="22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2" fontId="38" fillId="0" borderId="23" xfId="0" applyNumberFormat="1" applyFont="1" applyBorder="1" applyAlignment="1">
      <alignment horizontal="right" vertical="center" wrapText="1"/>
    </xf>
    <xf numFmtId="0" fontId="3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1" fontId="0" fillId="0" borderId="0" xfId="0" applyNumberFormat="1" applyFont="1" applyBorder="1" applyAlignment="1">
      <alignment vertical="center"/>
    </xf>
    <xf numFmtId="172" fontId="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2" fontId="38" fillId="0" borderId="23" xfId="0" applyNumberFormat="1" applyFont="1" applyBorder="1" applyAlignment="1">
      <alignment horizontal="right" vertical="center"/>
    </xf>
    <xf numFmtId="2" fontId="0" fillId="0" borderId="23" xfId="0" applyNumberFormat="1" applyFont="1" applyBorder="1" applyAlignment="1">
      <alignment horizontal="right" vertical="center"/>
    </xf>
    <xf numFmtId="2" fontId="1" fillId="0" borderId="23" xfId="0" applyNumberFormat="1" applyFont="1" applyBorder="1" applyAlignment="1">
      <alignment horizontal="right" vertical="center"/>
    </xf>
    <xf numFmtId="0" fontId="0" fillId="0" borderId="23" xfId="0" applyFont="1" applyBorder="1" applyAlignment="1">
      <alignment horizontal="right" vertic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center"/>
    </xf>
    <xf numFmtId="0" fontId="25" fillId="0" borderId="27" xfId="0" applyFont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14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/>
    <xf numFmtId="0" fontId="0" fillId="0" borderId="8" xfId="0" applyBorder="1" applyAlignment="1"/>
    <xf numFmtId="0" fontId="0" fillId="0" borderId="2" xfId="0" applyBorder="1" applyAlignment="1">
      <alignment horizontal="left"/>
    </xf>
    <xf numFmtId="0" fontId="3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" xfId="0" applyFont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2" fillId="0" borderId="11" xfId="0" applyFont="1" applyBorder="1" applyAlignment="1"/>
    <xf numFmtId="0" fontId="6" fillId="0" borderId="1" xfId="0" applyFont="1" applyBorder="1" applyAlignment="1">
      <alignment horizontal="left" wrapText="1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2" fillId="0" borderId="20" xfId="0" applyFont="1" applyFill="1" applyBorder="1" applyAlignment="1">
      <alignment horizontal="left" vertical="center"/>
    </xf>
    <xf numFmtId="0" fontId="22" fillId="0" borderId="21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23" xfId="0" applyFont="1" applyFill="1" applyBorder="1" applyAlignment="1">
      <alignment horizontal="left" vertical="center"/>
    </xf>
    <xf numFmtId="0" fontId="20" fillId="2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justify"/>
    </xf>
    <xf numFmtId="0" fontId="20" fillId="0" borderId="18" xfId="0" applyFont="1" applyFill="1" applyBorder="1" applyAlignment="1">
      <alignment horizontal="center" vertical="justify"/>
    </xf>
    <xf numFmtId="0" fontId="20" fillId="0" borderId="0" xfId="0" applyFont="1" applyFill="1" applyBorder="1" applyAlignment="1">
      <alignment horizontal="left" vertical="center"/>
    </xf>
    <xf numFmtId="0" fontId="20" fillId="0" borderId="23" xfId="0" applyFont="1" applyFill="1" applyBorder="1" applyAlignment="1">
      <alignment horizontal="left" vertical="center"/>
    </xf>
    <xf numFmtId="0" fontId="38" fillId="0" borderId="22" xfId="0" applyFont="1" applyFill="1" applyBorder="1" applyAlignment="1">
      <alignment vertical="top"/>
    </xf>
    <xf numFmtId="0" fontId="0" fillId="0" borderId="0" xfId="0" applyFont="1" applyFill="1" applyBorder="1"/>
    <xf numFmtId="0" fontId="38" fillId="0" borderId="22" xfId="0" applyFont="1" applyFill="1" applyBorder="1" applyAlignment="1">
      <alignment horizontal="left" vertical="center"/>
    </xf>
    <xf numFmtId="0" fontId="38" fillId="0" borderId="22" xfId="0" applyFont="1" applyBorder="1" applyAlignment="1">
      <alignment horizontal="left" vertical="center"/>
    </xf>
    <xf numFmtId="0" fontId="0" fillId="0" borderId="0" xfId="0" applyFont="1" applyBorder="1"/>
  </cellXfs>
  <cellStyles count="25">
    <cellStyle name="Comma [0]_CCOCPX" xfId="3" xr:uid="{50EF48A7-28A0-4280-BAB3-BD02C4DE30B9}"/>
    <cellStyle name="Comma_Capex" xfId="4" xr:uid="{2EEF488B-638B-4516-8D8D-CE559338CDCF}"/>
    <cellStyle name="Currency [0]_CCOCPX" xfId="5" xr:uid="{767720D2-6E0E-49BE-8556-F30A4D12D658}"/>
    <cellStyle name="Currency_CCOCPX" xfId="6" xr:uid="{56BA79C3-BF17-4A45-BCE3-E5B5DB83B814}"/>
    <cellStyle name="Čárka 2" xfId="7" xr:uid="{A61FBBA9-4734-4081-B5DE-3676B308A03E}"/>
    <cellStyle name="Čárka 2 2" xfId="20" xr:uid="{AD6CDB32-C983-46ED-8382-FFC1940AA932}"/>
    <cellStyle name="Čárka 3" xfId="18" xr:uid="{D6C1F1E1-FCC0-4483-B6D0-4EBB3EF4F168}"/>
    <cellStyle name="Čárka 3 2" xfId="22" xr:uid="{72B1610F-EAF3-422F-8A60-686F7AA6CBD4}"/>
    <cellStyle name="Grey" xfId="8" xr:uid="{0BE6960D-CC31-457A-8DEA-E9D34CD37391}"/>
    <cellStyle name="Hypertextový odkaz 2" xfId="9" xr:uid="{2071CDC9-68EE-41E6-8C0F-B8B4916099F7}"/>
    <cellStyle name="Input [yellow]" xfId="10" xr:uid="{B650A61F-515F-49F3-9CF4-D804F4344B0A}"/>
    <cellStyle name="Měna" xfId="24" builtinId="4"/>
    <cellStyle name="Měna 2" xfId="11" xr:uid="{DAE8C133-45C9-4E58-AF78-7C5F7EB713DF}"/>
    <cellStyle name="Měna 2 2" xfId="21" xr:uid="{BB89C40A-6E93-4E55-8BC4-CA0A0380D33F}"/>
    <cellStyle name="Měna 3" xfId="19" xr:uid="{0749C598-1B30-4CC3-90FB-D25A4AE67F97}"/>
    <cellStyle name="Měna 3 2" xfId="23" xr:uid="{A1A17652-F55D-4AC3-B0D3-F64AF4B9557F}"/>
    <cellStyle name="Normal - Style1" xfId="12" xr:uid="{743BE972-01FB-4F32-9536-12D1DA345681}"/>
    <cellStyle name="Normal_A" xfId="13" xr:uid="{2A7B9E84-1498-4B68-B995-6E14EDA8734D}"/>
    <cellStyle name="Normální" xfId="0" builtinId="0"/>
    <cellStyle name="Normální 10" xfId="1" xr:uid="{00000000-0005-0000-0000-000001000000}"/>
    <cellStyle name="Normální 2" xfId="2" xr:uid="{00000000-0005-0000-0000-000002000000}"/>
    <cellStyle name="Normální 2 2" xfId="14" xr:uid="{0758FC5C-E6BA-42CA-854B-CC90F4352D75}"/>
    <cellStyle name="Normální 3" xfId="15" xr:uid="{B3247CA7-C5DD-4E0B-82EC-7B2496B12171}"/>
    <cellStyle name="Percent [2]" xfId="16" xr:uid="{C4376A10-EBB9-4F94-901E-C579E8973A1C}"/>
    <cellStyle name="Styl 1" xfId="17" xr:uid="{3AFE32AB-67DB-48F2-9FA1-55FB259614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327661</xdr:colOff>
      <xdr:row>0</xdr:row>
      <xdr:rowOff>38100</xdr:rowOff>
    </xdr:from>
    <xdr:to>
      <xdr:col>0</xdr:col>
      <xdr:colOff>1220483</xdr:colOff>
      <xdr:row>0</xdr:row>
      <xdr:rowOff>897255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9A552D9C-8E6F-4B13-9FA5-9B2CC667F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38100"/>
          <a:ext cx="896632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577215</xdr:colOff>
      <xdr:row>1</xdr:row>
      <xdr:rowOff>106680</xdr:rowOff>
    </xdr:from>
    <xdr:to>
      <xdr:col>7</xdr:col>
      <xdr:colOff>731520</xdr:colOff>
      <xdr:row>5</xdr:row>
      <xdr:rowOff>184389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B0DD4F7E-9B37-41CF-925B-BDE1F48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1395" y="304800"/>
          <a:ext cx="1099185" cy="1068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4"/>
  <sheetViews>
    <sheetView showGridLines="0" tabSelected="1" zoomScaleNormal="100" workbookViewId="0">
      <selection activeCell="E44" sqref="A1:E44"/>
    </sheetView>
  </sheetViews>
  <sheetFormatPr defaultColWidth="8.85546875" defaultRowHeight="15"/>
  <cols>
    <col min="1" max="1" width="28.42578125" customWidth="1"/>
    <col min="2" max="2" width="16.85546875" customWidth="1"/>
    <col min="3" max="3" width="16.42578125" customWidth="1"/>
    <col min="4" max="4" width="22.85546875" customWidth="1"/>
    <col min="5" max="5" width="20.140625" customWidth="1"/>
    <col min="6" max="6" width="3.7109375" customWidth="1"/>
  </cols>
  <sheetData>
    <row r="1" spans="1:5" ht="75" customHeight="1" thickBot="1">
      <c r="A1" s="9"/>
      <c r="B1" s="150" t="s">
        <v>5</v>
      </c>
      <c r="C1" s="150"/>
      <c r="D1" s="10" t="s">
        <v>6</v>
      </c>
      <c r="E1" s="7">
        <v>11</v>
      </c>
    </row>
    <row r="2" spans="1:5" ht="18" customHeight="1">
      <c r="A2" s="3"/>
      <c r="B2" s="4"/>
      <c r="C2" s="4"/>
      <c r="D2" s="5"/>
      <c r="E2" s="3"/>
    </row>
    <row r="3" spans="1:5" ht="30.75" customHeight="1">
      <c r="A3" t="s">
        <v>15</v>
      </c>
      <c r="B3" s="151" t="s">
        <v>52</v>
      </c>
      <c r="C3" s="151"/>
      <c r="D3" s="151"/>
      <c r="E3" s="151"/>
    </row>
    <row r="4" spans="1:5">
      <c r="A4" t="s">
        <v>0</v>
      </c>
      <c r="B4" s="142" t="s">
        <v>64</v>
      </c>
      <c r="C4" s="142"/>
      <c r="D4" s="8"/>
      <c r="E4" s="8"/>
    </row>
    <row r="5" spans="1:5">
      <c r="A5" t="s">
        <v>16</v>
      </c>
      <c r="B5" s="139" t="s">
        <v>53</v>
      </c>
      <c r="C5" s="139"/>
      <c r="D5" s="8"/>
      <c r="E5" s="8"/>
    </row>
    <row r="7" spans="1:5" ht="15" customHeight="1">
      <c r="A7" t="s">
        <v>1</v>
      </c>
      <c r="B7" s="130" t="s">
        <v>65</v>
      </c>
      <c r="C7" s="141"/>
      <c r="D7" s="141"/>
      <c r="E7" s="131"/>
    </row>
    <row r="8" spans="1:5">
      <c r="B8" t="s">
        <v>17</v>
      </c>
      <c r="C8" s="142" t="s">
        <v>66</v>
      </c>
      <c r="D8" s="142"/>
      <c r="E8" s="142"/>
    </row>
    <row r="9" spans="1:5">
      <c r="B9" t="s">
        <v>18</v>
      </c>
      <c r="C9" s="139" t="s">
        <v>67</v>
      </c>
      <c r="D9" s="139"/>
      <c r="E9" s="139"/>
    </row>
    <row r="10" spans="1:5">
      <c r="C10" s="140"/>
      <c r="D10" s="140"/>
      <c r="E10" s="140"/>
    </row>
    <row r="11" spans="1:5">
      <c r="A11" t="s">
        <v>2</v>
      </c>
      <c r="B11" s="130" t="s">
        <v>35</v>
      </c>
      <c r="C11" s="141"/>
      <c r="D11" s="141"/>
      <c r="E11" s="131"/>
    </row>
    <row r="12" spans="1:5">
      <c r="B12" t="s">
        <v>17</v>
      </c>
      <c r="C12" s="142" t="s">
        <v>32</v>
      </c>
      <c r="D12" s="142"/>
      <c r="E12" s="142"/>
    </row>
    <row r="13" spans="1:5">
      <c r="B13" t="s">
        <v>18</v>
      </c>
      <c r="C13" s="139">
        <v>24247674</v>
      </c>
      <c r="D13" s="139"/>
      <c r="E13" s="139"/>
    </row>
    <row r="15" spans="1:5" ht="15.75" thickBot="1">
      <c r="A15" t="s">
        <v>3</v>
      </c>
    </row>
    <row r="16" spans="1:5" ht="19.5" thickBot="1">
      <c r="A16" s="143" t="s">
        <v>72</v>
      </c>
      <c r="B16" s="144"/>
      <c r="C16" s="144"/>
      <c r="D16" s="144"/>
      <c r="E16" s="145"/>
    </row>
    <row r="17" spans="1:5">
      <c r="A17" s="6"/>
      <c r="B17" s="6"/>
      <c r="C17" s="6"/>
      <c r="D17" s="6"/>
      <c r="E17" s="6"/>
    </row>
    <row r="18" spans="1:5">
      <c r="A18" s="18" t="s">
        <v>270</v>
      </c>
    </row>
    <row r="19" spans="1:5" ht="59.25" customHeight="1">
      <c r="A19" s="149" t="s">
        <v>73</v>
      </c>
      <c r="B19" s="149"/>
      <c r="C19" s="149"/>
      <c r="D19" s="149"/>
      <c r="E19" s="149"/>
    </row>
    <row r="20" spans="1:5">
      <c r="A20" s="51"/>
      <c r="B20" s="51"/>
      <c r="C20" s="51"/>
      <c r="D20" s="51"/>
      <c r="E20" s="51"/>
    </row>
    <row r="21" spans="1:5">
      <c r="B21" t="s">
        <v>13</v>
      </c>
      <c r="C21" t="s">
        <v>27</v>
      </c>
    </row>
    <row r="22" spans="1:5">
      <c r="A22" t="s">
        <v>30</v>
      </c>
      <c r="B22" s="1" t="s">
        <v>34</v>
      </c>
      <c r="C22" s="147">
        <f>'Výkaz výměr'!H106</f>
        <v>1044203.6891999999</v>
      </c>
      <c r="D22" s="148"/>
      <c r="E22" s="52" t="s">
        <v>42</v>
      </c>
    </row>
    <row r="23" spans="1:5">
      <c r="A23" t="s">
        <v>19</v>
      </c>
      <c r="B23" s="1" t="s">
        <v>34</v>
      </c>
      <c r="C23" s="146" t="s">
        <v>266</v>
      </c>
      <c r="D23" s="146"/>
      <c r="E23" s="146"/>
    </row>
    <row r="24" spans="1:5">
      <c r="A24" t="s">
        <v>4</v>
      </c>
      <c r="B24" s="1" t="s">
        <v>31</v>
      </c>
      <c r="C24" s="132"/>
      <c r="D24" s="132"/>
      <c r="E24" s="132"/>
    </row>
    <row r="25" spans="1:5">
      <c r="A25" t="s">
        <v>14</v>
      </c>
      <c r="B25" s="1" t="s">
        <v>31</v>
      </c>
      <c r="C25" s="132"/>
      <c r="D25" s="132"/>
      <c r="E25" s="132"/>
    </row>
    <row r="26" spans="1:5">
      <c r="A26" s="59" t="s">
        <v>70</v>
      </c>
      <c r="B26" s="1" t="s">
        <v>31</v>
      </c>
      <c r="C26" s="138"/>
      <c r="D26" s="138"/>
      <c r="E26" s="138"/>
    </row>
    <row r="27" spans="1:5" ht="15.75" thickBot="1"/>
    <row r="28" spans="1:5" ht="13.9" customHeight="1" thickBot="1">
      <c r="A28" s="16" t="s">
        <v>21</v>
      </c>
      <c r="B28" s="14" t="s">
        <v>41</v>
      </c>
      <c r="C28" s="14"/>
      <c r="D28" s="14"/>
      <c r="E28" s="15"/>
    </row>
    <row r="29" spans="1:5" ht="13.15" customHeight="1">
      <c r="A29" s="133" t="s">
        <v>29</v>
      </c>
      <c r="B29" s="134"/>
      <c r="C29" s="134"/>
      <c r="D29" s="134"/>
      <c r="E29" s="135"/>
    </row>
    <row r="30" spans="1:5" ht="15.75" thickBot="1"/>
    <row r="31" spans="1:5" ht="15.75" thickBot="1">
      <c r="A31" s="13" t="s">
        <v>7</v>
      </c>
      <c r="B31" s="14" t="s">
        <v>20</v>
      </c>
      <c r="C31" s="14"/>
      <c r="D31" s="14" t="s">
        <v>11</v>
      </c>
      <c r="E31" s="15" t="s">
        <v>12</v>
      </c>
    </row>
    <row r="32" spans="1:5" ht="27.95" customHeight="1">
      <c r="A32" s="17" t="s">
        <v>33</v>
      </c>
      <c r="B32" s="133" t="s">
        <v>63</v>
      </c>
      <c r="C32" s="135"/>
      <c r="D32" s="2"/>
      <c r="E32" s="19"/>
    </row>
    <row r="33" spans="1:6" ht="15.75" thickBot="1">
      <c r="A33" s="3"/>
      <c r="B33" s="3"/>
      <c r="C33" s="3"/>
      <c r="D33" s="3"/>
      <c r="E33" s="3"/>
    </row>
    <row r="34" spans="1:6" ht="15.75" thickBot="1">
      <c r="A34" s="13" t="s">
        <v>22</v>
      </c>
      <c r="B34" s="14"/>
      <c r="C34" s="14"/>
      <c r="D34" s="14"/>
      <c r="E34" s="15"/>
    </row>
    <row r="35" spans="1:6" ht="42.75" customHeight="1">
      <c r="A35" s="136" t="s">
        <v>23</v>
      </c>
      <c r="B35" s="137"/>
      <c r="C35" s="137"/>
      <c r="D35" s="137"/>
      <c r="E35" s="137"/>
    </row>
    <row r="36" spans="1:6" ht="15" customHeight="1">
      <c r="A36" s="22"/>
      <c r="B36" s="23"/>
      <c r="C36" s="23"/>
      <c r="D36" s="23"/>
      <c r="E36" s="23"/>
    </row>
    <row r="37" spans="1:6">
      <c r="A37" s="3" t="s">
        <v>8</v>
      </c>
      <c r="B37" t="s">
        <v>20</v>
      </c>
      <c r="D37" t="s">
        <v>28</v>
      </c>
      <c r="E37" t="s">
        <v>12</v>
      </c>
      <c r="F37" s="3"/>
    </row>
    <row r="38" spans="1:6" ht="30" customHeight="1">
      <c r="A38" s="1" t="s">
        <v>9</v>
      </c>
      <c r="B38" s="130" t="s">
        <v>55</v>
      </c>
      <c r="C38" s="131"/>
      <c r="D38" s="1"/>
      <c r="E38" s="12"/>
    </row>
    <row r="39" spans="1:6" ht="30" customHeight="1">
      <c r="A39" s="1" t="s">
        <v>24</v>
      </c>
      <c r="B39" s="20" t="s">
        <v>54</v>
      </c>
      <c r="C39" s="21"/>
      <c r="D39" s="1"/>
      <c r="E39" s="12"/>
    </row>
    <row r="40" spans="1:6" ht="28.5" customHeight="1">
      <c r="A40" s="1" t="s">
        <v>56</v>
      </c>
      <c r="B40" s="130" t="s">
        <v>57</v>
      </c>
      <c r="C40" s="131"/>
      <c r="D40" s="1"/>
      <c r="E40" s="1"/>
    </row>
    <row r="42" spans="1:6">
      <c r="A42" t="s">
        <v>10</v>
      </c>
      <c r="B42" t="s">
        <v>20</v>
      </c>
      <c r="D42" t="s">
        <v>28</v>
      </c>
      <c r="E42" t="s">
        <v>12</v>
      </c>
    </row>
    <row r="43" spans="1:6" ht="31.5" customHeight="1">
      <c r="A43" s="11" t="s">
        <v>26</v>
      </c>
      <c r="B43" s="130" t="s">
        <v>267</v>
      </c>
      <c r="C43" s="131"/>
      <c r="D43" s="1"/>
      <c r="E43" s="1"/>
    </row>
    <row r="44" spans="1:6" ht="30" customHeight="1">
      <c r="A44" s="1" t="s">
        <v>25</v>
      </c>
      <c r="B44" s="130" t="s">
        <v>36</v>
      </c>
      <c r="C44" s="131"/>
      <c r="D44" s="1"/>
      <c r="E44" s="19"/>
    </row>
  </sheetData>
  <mergeCells count="25">
    <mergeCell ref="C8:E8"/>
    <mergeCell ref="B1:C1"/>
    <mergeCell ref="B3:E3"/>
    <mergeCell ref="B4:C4"/>
    <mergeCell ref="B5:C5"/>
    <mergeCell ref="B7:E7"/>
    <mergeCell ref="C24:E24"/>
    <mergeCell ref="C9:E9"/>
    <mergeCell ref="C10:E10"/>
    <mergeCell ref="B11:E11"/>
    <mergeCell ref="C12:E12"/>
    <mergeCell ref="C13:E13"/>
    <mergeCell ref="A16:E16"/>
    <mergeCell ref="C23:E23"/>
    <mergeCell ref="C22:D22"/>
    <mergeCell ref="A19:E19"/>
    <mergeCell ref="B43:C43"/>
    <mergeCell ref="B44:C44"/>
    <mergeCell ref="C25:E25"/>
    <mergeCell ref="A29:E29"/>
    <mergeCell ref="B32:C32"/>
    <mergeCell ref="A35:E35"/>
    <mergeCell ref="B38:C38"/>
    <mergeCell ref="B40:C40"/>
    <mergeCell ref="C26:E26"/>
  </mergeCells>
  <pageMargins left="0.7" right="0.7" top="0.75" bottom="0.75" header="0.3" footer="0.3"/>
  <pageSetup paperSize="9" scale="83" fitToWidth="0" orientation="portrait" r:id="rId1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07"/>
  <sheetViews>
    <sheetView topLeftCell="A97" zoomScaleNormal="100" workbookViewId="0">
      <selection activeCell="H107" sqref="A1:H107"/>
    </sheetView>
  </sheetViews>
  <sheetFormatPr defaultColWidth="6" defaultRowHeight="15"/>
  <cols>
    <col min="1" max="1" width="6.7109375" style="31" customWidth="1"/>
    <col min="2" max="2" width="4.5703125" style="31" customWidth="1"/>
    <col min="3" max="3" width="10" style="31" customWidth="1"/>
    <col min="4" max="4" width="53.42578125" style="31" customWidth="1"/>
    <col min="5" max="5" width="7.42578125" style="31" customWidth="1"/>
    <col min="6" max="6" width="16.7109375" style="31" customWidth="1"/>
    <col min="7" max="7" width="13.7109375" style="31" customWidth="1"/>
    <col min="8" max="8" width="19" style="31" customWidth="1"/>
    <col min="9" max="9" width="18.85546875" style="31" customWidth="1"/>
    <col min="10" max="10" width="16.85546875" style="31" customWidth="1"/>
    <col min="11" max="11" width="12.140625" style="31" customWidth="1"/>
    <col min="12" max="12" width="11.42578125" style="31" customWidth="1"/>
    <col min="13" max="13" width="9.85546875" style="31" customWidth="1"/>
    <col min="14" max="14" width="8.7109375" style="31" customWidth="1"/>
    <col min="15" max="15" width="8.140625" style="31" customWidth="1"/>
    <col min="16" max="16" width="8.28515625" style="31" customWidth="1"/>
    <col min="17" max="17" width="7.85546875" style="31" customWidth="1"/>
    <col min="18" max="18" width="7.5703125" style="31" customWidth="1"/>
    <col min="19" max="19" width="8.85546875" style="31" customWidth="1"/>
    <col min="20" max="26" width="6" style="31"/>
    <col min="27" max="27" width="10.28515625" style="31" customWidth="1"/>
    <col min="28" max="16384" width="6" style="31"/>
  </cols>
  <sheetData>
    <row r="1" spans="1:10" ht="15.75">
      <c r="A1" s="159" t="s">
        <v>269</v>
      </c>
      <c r="B1" s="160"/>
      <c r="C1" s="160"/>
      <c r="D1" s="160"/>
      <c r="E1" s="160"/>
      <c r="F1" s="161"/>
      <c r="G1" s="29"/>
      <c r="H1" s="30"/>
    </row>
    <row r="2" spans="1:10" ht="24" customHeight="1" thickBot="1">
      <c r="A2" s="60"/>
      <c r="B2" s="61"/>
      <c r="C2" s="61"/>
      <c r="D2" s="58" t="str">
        <f>Průvodka!A16</f>
        <v>Objevené niky a schodiště</v>
      </c>
      <c r="E2" s="61"/>
      <c r="F2" s="62"/>
      <c r="G2" s="32"/>
      <c r="H2" s="33"/>
    </row>
    <row r="3" spans="1:10" ht="35.450000000000003" customHeight="1">
      <c r="A3" s="34"/>
      <c r="B3" s="162" t="s">
        <v>51</v>
      </c>
      <c r="C3" s="162"/>
      <c r="D3" s="162"/>
      <c r="E3" s="162"/>
      <c r="F3" s="163"/>
      <c r="G3" s="32"/>
      <c r="H3" s="33"/>
    </row>
    <row r="4" spans="1:10" ht="3.75" customHeight="1">
      <c r="A4" s="35"/>
      <c r="B4" s="36"/>
      <c r="C4" s="36"/>
      <c r="D4" s="36"/>
      <c r="E4" s="36"/>
      <c r="F4" s="37"/>
      <c r="G4" s="32"/>
      <c r="H4" s="33"/>
    </row>
    <row r="5" spans="1:10" ht="15" customHeight="1">
      <c r="A5" s="35"/>
      <c r="B5" s="164" t="s">
        <v>37</v>
      </c>
      <c r="C5" s="164"/>
      <c r="D5" s="164"/>
      <c r="E5" s="164"/>
      <c r="F5" s="165"/>
      <c r="G5" s="32"/>
      <c r="H5" s="33"/>
    </row>
    <row r="6" spans="1:10" ht="15" customHeight="1">
      <c r="A6" s="35"/>
      <c r="B6" s="157" t="s">
        <v>38</v>
      </c>
      <c r="C6" s="157"/>
      <c r="D6" s="157"/>
      <c r="E6" s="157"/>
      <c r="F6" s="158"/>
      <c r="G6" s="32"/>
      <c r="H6" s="33"/>
    </row>
    <row r="7" spans="1:10" ht="15" customHeight="1">
      <c r="A7" s="35"/>
      <c r="B7" s="157" t="s">
        <v>39</v>
      </c>
      <c r="C7" s="157"/>
      <c r="D7" s="157"/>
      <c r="E7" s="157"/>
      <c r="F7" s="158"/>
      <c r="G7" s="32"/>
      <c r="H7" s="33"/>
    </row>
    <row r="8" spans="1:10" ht="15" customHeight="1" thickBot="1">
      <c r="A8" s="38"/>
      <c r="B8" s="155" t="s">
        <v>40</v>
      </c>
      <c r="C8" s="155"/>
      <c r="D8" s="155"/>
      <c r="E8" s="155"/>
      <c r="F8" s="156"/>
      <c r="G8" s="39"/>
      <c r="H8" s="40"/>
    </row>
    <row r="9" spans="1:10" ht="15.75" thickBot="1">
      <c r="A9" s="25" t="s">
        <v>48</v>
      </c>
      <c r="B9" s="26" t="s">
        <v>49</v>
      </c>
      <c r="C9" s="26" t="s">
        <v>50</v>
      </c>
      <c r="D9" s="27" t="s">
        <v>43</v>
      </c>
      <c r="E9" s="26" t="s">
        <v>44</v>
      </c>
      <c r="F9" s="26" t="s">
        <v>45</v>
      </c>
      <c r="G9" s="26" t="s">
        <v>46</v>
      </c>
      <c r="H9" s="28" t="s">
        <v>47</v>
      </c>
      <c r="I9" s="50" t="s">
        <v>265</v>
      </c>
      <c r="J9" s="50"/>
    </row>
    <row r="10" spans="1:10">
      <c r="A10" s="152" t="s">
        <v>59</v>
      </c>
      <c r="B10" s="153"/>
      <c r="C10" s="153"/>
      <c r="D10" s="153"/>
      <c r="E10" s="153"/>
      <c r="F10" s="153"/>
      <c r="G10" s="153"/>
      <c r="H10" s="154"/>
      <c r="I10" s="124"/>
    </row>
    <row r="11" spans="1:10">
      <c r="A11" s="166" t="s">
        <v>196</v>
      </c>
      <c r="B11" s="167"/>
      <c r="C11" s="167"/>
      <c r="D11" s="108"/>
      <c r="E11" s="108"/>
      <c r="F11" s="108"/>
      <c r="G11" s="108"/>
      <c r="H11" s="65"/>
      <c r="I11" s="124"/>
    </row>
    <row r="12" spans="1:10">
      <c r="A12" s="168" t="s">
        <v>197</v>
      </c>
      <c r="B12" s="167"/>
      <c r="C12" s="167"/>
      <c r="D12" s="167"/>
      <c r="E12" s="167"/>
      <c r="F12" s="167"/>
      <c r="G12" s="167"/>
      <c r="H12" s="65"/>
      <c r="I12" s="124"/>
    </row>
    <row r="13" spans="1:10">
      <c r="A13" s="168" t="s">
        <v>198</v>
      </c>
      <c r="B13" s="167"/>
      <c r="C13" s="167"/>
      <c r="D13" s="167"/>
      <c r="E13" s="167"/>
      <c r="F13" s="167"/>
      <c r="G13" s="167"/>
      <c r="H13" s="65"/>
      <c r="I13" s="124"/>
    </row>
    <row r="14" spans="1:10">
      <c r="A14" s="168" t="s">
        <v>199</v>
      </c>
      <c r="B14" s="167"/>
      <c r="C14" s="167"/>
      <c r="D14" s="167"/>
      <c r="E14" s="167"/>
      <c r="F14" s="167"/>
      <c r="G14" s="167"/>
      <c r="H14" s="65"/>
      <c r="I14" s="124"/>
    </row>
    <row r="15" spans="1:10">
      <c r="A15" s="169" t="s">
        <v>219</v>
      </c>
      <c r="B15" s="170"/>
      <c r="C15" s="170"/>
      <c r="D15" s="170"/>
      <c r="E15" s="170"/>
      <c r="F15" s="170"/>
      <c r="G15" s="170"/>
      <c r="H15" s="112">
        <f>SUM(H16:H20)</f>
        <v>-3330.4</v>
      </c>
      <c r="I15" s="124"/>
    </row>
    <row r="16" spans="1:10" ht="30">
      <c r="A16" s="66" t="s">
        <v>220</v>
      </c>
      <c r="B16" s="67"/>
      <c r="C16" s="67" t="s">
        <v>221</v>
      </c>
      <c r="D16" s="67" t="s">
        <v>222</v>
      </c>
      <c r="E16" s="114" t="s">
        <v>223</v>
      </c>
      <c r="F16" s="116">
        <v>-0.32300000000000001</v>
      </c>
      <c r="G16" s="117">
        <v>3500</v>
      </c>
      <c r="H16" s="121">
        <f>G16*F16</f>
        <v>-1130.5</v>
      </c>
      <c r="I16" s="124" t="s">
        <v>184</v>
      </c>
    </row>
    <row r="17" spans="1:9">
      <c r="A17" s="66" t="s">
        <v>224</v>
      </c>
      <c r="B17" s="67"/>
      <c r="C17" s="67" t="s">
        <v>107</v>
      </c>
      <c r="D17" s="67" t="s">
        <v>108</v>
      </c>
      <c r="E17" s="114" t="s">
        <v>223</v>
      </c>
      <c r="F17" s="116">
        <v>-0.32300000000000001</v>
      </c>
      <c r="G17" s="117">
        <v>150</v>
      </c>
      <c r="H17" s="121">
        <f>G17*F17</f>
        <v>-48.45</v>
      </c>
      <c r="I17" s="124" t="s">
        <v>184</v>
      </c>
    </row>
    <row r="18" spans="1:9" ht="30">
      <c r="A18" s="66" t="s">
        <v>225</v>
      </c>
      <c r="B18" s="67"/>
      <c r="C18" s="67" t="s">
        <v>226</v>
      </c>
      <c r="D18" s="67" t="s">
        <v>227</v>
      </c>
      <c r="E18" s="114" t="s">
        <v>195</v>
      </c>
      <c r="F18" s="116">
        <v>-6.46</v>
      </c>
      <c r="G18" s="117">
        <v>40</v>
      </c>
      <c r="H18" s="121">
        <f>G18*F18</f>
        <v>-258.39999999999998</v>
      </c>
      <c r="I18" s="124" t="s">
        <v>184</v>
      </c>
    </row>
    <row r="19" spans="1:9" ht="30">
      <c r="A19" s="66" t="s">
        <v>228</v>
      </c>
      <c r="B19" s="67"/>
      <c r="C19" s="67" t="s">
        <v>229</v>
      </c>
      <c r="D19" s="67" t="s">
        <v>230</v>
      </c>
      <c r="E19" s="114" t="s">
        <v>68</v>
      </c>
      <c r="F19" s="116">
        <v>-6.23</v>
      </c>
      <c r="G19" s="117">
        <v>55</v>
      </c>
      <c r="H19" s="121">
        <f>G19*F19</f>
        <v>-342.65000000000003</v>
      </c>
      <c r="I19" s="124" t="s">
        <v>184</v>
      </c>
    </row>
    <row r="20" spans="1:9">
      <c r="A20" s="66" t="s">
        <v>231</v>
      </c>
      <c r="B20" s="67"/>
      <c r="C20" s="67" t="s">
        <v>232</v>
      </c>
      <c r="D20" s="67" t="s">
        <v>233</v>
      </c>
      <c r="E20" s="114" t="s">
        <v>195</v>
      </c>
      <c r="F20" s="116">
        <v>-6.46</v>
      </c>
      <c r="G20" s="117">
        <v>240</v>
      </c>
      <c r="H20" s="121">
        <f>G20*F20</f>
        <v>-1550.4</v>
      </c>
      <c r="I20" s="124" t="s">
        <v>184</v>
      </c>
    </row>
    <row r="21" spans="1:9" s="18" customFormat="1">
      <c r="A21" s="110" t="s">
        <v>191</v>
      </c>
      <c r="B21" s="111"/>
      <c r="C21" s="109"/>
      <c r="D21" s="109"/>
      <c r="E21" s="115"/>
      <c r="F21" s="118"/>
      <c r="G21" s="118"/>
      <c r="H21" s="122">
        <f>SUM(H22:H24)</f>
        <v>-2907</v>
      </c>
      <c r="I21" s="125"/>
    </row>
    <row r="22" spans="1:9" ht="30">
      <c r="A22" s="66" t="s">
        <v>192</v>
      </c>
      <c r="B22" s="67"/>
      <c r="C22" s="67" t="s">
        <v>193</v>
      </c>
      <c r="D22" s="67" t="s">
        <v>194</v>
      </c>
      <c r="E22" s="114" t="s">
        <v>195</v>
      </c>
      <c r="F22" s="116">
        <v>-6.46</v>
      </c>
      <c r="G22" s="117">
        <v>450</v>
      </c>
      <c r="H22" s="121">
        <f>G22*F22</f>
        <v>-2907</v>
      </c>
      <c r="I22" s="124" t="s">
        <v>184</v>
      </c>
    </row>
    <row r="23" spans="1:9">
      <c r="A23" s="66"/>
      <c r="B23" s="67"/>
      <c r="C23" s="67"/>
      <c r="D23" s="64" t="s">
        <v>253</v>
      </c>
      <c r="E23" s="114"/>
      <c r="F23" s="116"/>
      <c r="G23" s="117"/>
      <c r="H23" s="121"/>
      <c r="I23" s="124"/>
    </row>
    <row r="24" spans="1:9">
      <c r="A24" s="66"/>
      <c r="B24" s="67"/>
      <c r="C24" s="67"/>
      <c r="D24" s="64" t="s">
        <v>254</v>
      </c>
      <c r="E24" s="114"/>
      <c r="F24" s="116"/>
      <c r="G24" s="117"/>
      <c r="H24" s="121"/>
      <c r="I24" s="124"/>
    </row>
    <row r="25" spans="1:9" s="18" customFormat="1">
      <c r="A25" s="110" t="s">
        <v>212</v>
      </c>
      <c r="B25" s="111"/>
      <c r="C25" s="109"/>
      <c r="D25" s="109"/>
      <c r="E25" s="115"/>
      <c r="F25" s="118"/>
      <c r="G25" s="118"/>
      <c r="H25" s="122">
        <f>SUM(H26:H27)</f>
        <v>-1098.2</v>
      </c>
      <c r="I25" s="125"/>
    </row>
    <row r="26" spans="1:9" ht="30">
      <c r="A26" s="66" t="s">
        <v>213</v>
      </c>
      <c r="B26" s="67"/>
      <c r="C26" s="67" t="s">
        <v>214</v>
      </c>
      <c r="D26" s="67" t="s">
        <v>215</v>
      </c>
      <c r="E26" s="114" t="s">
        <v>195</v>
      </c>
      <c r="F26" s="116">
        <v>-6.46</v>
      </c>
      <c r="G26" s="117">
        <v>20</v>
      </c>
      <c r="H26" s="121">
        <f>G26*F26</f>
        <v>-129.19999999999999</v>
      </c>
      <c r="I26" s="124" t="s">
        <v>184</v>
      </c>
    </row>
    <row r="27" spans="1:9" ht="30">
      <c r="A27" s="66" t="s">
        <v>216</v>
      </c>
      <c r="B27" s="67"/>
      <c r="C27" s="67" t="s">
        <v>217</v>
      </c>
      <c r="D27" s="67" t="s">
        <v>218</v>
      </c>
      <c r="E27" s="114" t="s">
        <v>195</v>
      </c>
      <c r="F27" s="116">
        <v>-6.46</v>
      </c>
      <c r="G27" s="117">
        <v>150</v>
      </c>
      <c r="H27" s="121">
        <f>G27*F27</f>
        <v>-969</v>
      </c>
      <c r="I27" s="124" t="s">
        <v>184</v>
      </c>
    </row>
    <row r="28" spans="1:9">
      <c r="A28" s="68" t="s">
        <v>200</v>
      </c>
      <c r="B28" s="69"/>
      <c r="C28" s="70"/>
      <c r="D28" s="70"/>
      <c r="E28" s="114"/>
      <c r="F28" s="119"/>
      <c r="G28" s="119"/>
      <c r="H28" s="123"/>
      <c r="I28" s="124"/>
    </row>
    <row r="29" spans="1:9">
      <c r="A29" s="110" t="s">
        <v>201</v>
      </c>
      <c r="B29" s="111"/>
      <c r="C29" s="70"/>
      <c r="D29" s="70"/>
      <c r="E29" s="114"/>
      <c r="F29" s="119"/>
      <c r="G29" s="119"/>
      <c r="H29" s="122">
        <f>SUM(H30:H33)</f>
        <v>-3555.4886000000006</v>
      </c>
      <c r="I29" s="124"/>
    </row>
    <row r="30" spans="1:9" ht="45">
      <c r="A30" s="66" t="s">
        <v>202</v>
      </c>
      <c r="B30" s="67"/>
      <c r="C30" s="67" t="s">
        <v>203</v>
      </c>
      <c r="D30" s="67" t="s">
        <v>204</v>
      </c>
      <c r="E30" s="114" t="s">
        <v>205</v>
      </c>
      <c r="F30" s="116">
        <v>-14.6</v>
      </c>
      <c r="G30" s="117">
        <v>46</v>
      </c>
      <c r="H30" s="121">
        <f>G30*F30</f>
        <v>-671.6</v>
      </c>
      <c r="I30" s="124" t="s">
        <v>184</v>
      </c>
    </row>
    <row r="31" spans="1:9" ht="45">
      <c r="A31" s="66" t="s">
        <v>206</v>
      </c>
      <c r="B31" s="67"/>
      <c r="C31" s="67" t="s">
        <v>207</v>
      </c>
      <c r="D31" s="67" t="s">
        <v>208</v>
      </c>
      <c r="E31" s="114" t="s">
        <v>195</v>
      </c>
      <c r="F31" s="116">
        <v>-4.53</v>
      </c>
      <c r="G31" s="117">
        <v>299</v>
      </c>
      <c r="H31" s="121">
        <f>G31*F31</f>
        <v>-1354.47</v>
      </c>
      <c r="I31" s="124" t="s">
        <v>184</v>
      </c>
    </row>
    <row r="32" spans="1:9">
      <c r="A32" s="66"/>
      <c r="B32" s="67"/>
      <c r="C32" s="67"/>
      <c r="D32" s="64" t="s">
        <v>254</v>
      </c>
      <c r="E32" s="114"/>
      <c r="F32" s="116"/>
      <c r="G32" s="117"/>
      <c r="H32" s="121"/>
      <c r="I32" s="124"/>
    </row>
    <row r="33" spans="1:9" ht="60">
      <c r="A33" s="66" t="s">
        <v>209</v>
      </c>
      <c r="B33" s="67"/>
      <c r="C33" s="67" t="s">
        <v>210</v>
      </c>
      <c r="D33" s="67" t="s">
        <v>211</v>
      </c>
      <c r="E33" s="114" t="s">
        <v>195</v>
      </c>
      <c r="F33" s="116">
        <v>-4.53</v>
      </c>
      <c r="G33" s="119">
        <v>337.62</v>
      </c>
      <c r="H33" s="121">
        <f>G33*F33</f>
        <v>-1529.4186000000002</v>
      </c>
      <c r="I33" s="124" t="s">
        <v>184</v>
      </c>
    </row>
    <row r="34" spans="1:9" s="18" customFormat="1">
      <c r="A34" s="110" t="s">
        <v>255</v>
      </c>
      <c r="B34" s="111"/>
      <c r="C34" s="111"/>
      <c r="D34" s="111"/>
      <c r="E34" s="113"/>
      <c r="F34" s="111"/>
      <c r="G34" s="111"/>
      <c r="H34" s="120">
        <f>SUM(H35:H38)</f>
        <v>-3927.7999999999997</v>
      </c>
      <c r="I34" s="125"/>
    </row>
    <row r="35" spans="1:9" ht="30">
      <c r="A35" s="66" t="s">
        <v>256</v>
      </c>
      <c r="B35" s="67"/>
      <c r="C35" s="67" t="s">
        <v>257</v>
      </c>
      <c r="D35" s="67" t="s">
        <v>258</v>
      </c>
      <c r="E35" s="114" t="s">
        <v>195</v>
      </c>
      <c r="F35" s="116">
        <v>-1.93</v>
      </c>
      <c r="G35" s="117">
        <v>480</v>
      </c>
      <c r="H35" s="121">
        <f>G35*F35</f>
        <v>-926.4</v>
      </c>
      <c r="I35" s="124" t="s">
        <v>184</v>
      </c>
    </row>
    <row r="36" spans="1:9">
      <c r="A36" s="66"/>
      <c r="B36" s="67"/>
      <c r="C36" s="67"/>
      <c r="D36" s="64" t="s">
        <v>253</v>
      </c>
      <c r="E36" s="114"/>
      <c r="F36" s="116"/>
      <c r="G36" s="117"/>
      <c r="H36" s="123"/>
      <c r="I36" s="124"/>
    </row>
    <row r="37" spans="1:9">
      <c r="A37" s="66" t="s">
        <v>259</v>
      </c>
      <c r="B37" s="67"/>
      <c r="C37" s="67" t="s">
        <v>260</v>
      </c>
      <c r="D37" s="67" t="s">
        <v>261</v>
      </c>
      <c r="E37" s="114" t="s">
        <v>195</v>
      </c>
      <c r="F37" s="116">
        <v>-2.0299999999999998</v>
      </c>
      <c r="G37" s="117">
        <v>1450</v>
      </c>
      <c r="H37" s="121">
        <f>G37*F37</f>
        <v>-2943.4999999999995</v>
      </c>
      <c r="I37" s="124" t="s">
        <v>184</v>
      </c>
    </row>
    <row r="38" spans="1:9">
      <c r="A38" s="66" t="s">
        <v>262</v>
      </c>
      <c r="B38" s="67"/>
      <c r="C38" s="67" t="s">
        <v>263</v>
      </c>
      <c r="D38" s="67" t="s">
        <v>264</v>
      </c>
      <c r="E38" s="114" t="s">
        <v>195</v>
      </c>
      <c r="F38" s="116">
        <v>-1.93</v>
      </c>
      <c r="G38" s="117">
        <v>30</v>
      </c>
      <c r="H38" s="121">
        <f>G38*F38</f>
        <v>-57.9</v>
      </c>
      <c r="I38" s="124" t="s">
        <v>184</v>
      </c>
    </row>
    <row r="39" spans="1:9">
      <c r="A39" s="110" t="s">
        <v>234</v>
      </c>
      <c r="B39" s="111"/>
      <c r="C39" s="109"/>
      <c r="D39" s="109"/>
      <c r="E39" s="115"/>
      <c r="F39" s="118"/>
      <c r="G39" s="118"/>
      <c r="H39" s="122">
        <f>SUM(H40:H46)</f>
        <v>-6820.3</v>
      </c>
      <c r="I39" s="124"/>
    </row>
    <row r="40" spans="1:9" ht="30">
      <c r="A40" s="66" t="s">
        <v>235</v>
      </c>
      <c r="B40" s="67"/>
      <c r="C40" s="67" t="s">
        <v>236</v>
      </c>
      <c r="D40" s="67" t="s">
        <v>237</v>
      </c>
      <c r="E40" s="114" t="s">
        <v>195</v>
      </c>
      <c r="F40" s="116">
        <v>-6.23</v>
      </c>
      <c r="G40" s="117">
        <v>130</v>
      </c>
      <c r="H40" s="121">
        <f>G40*F40</f>
        <v>-809.90000000000009</v>
      </c>
      <c r="I40" s="124" t="s">
        <v>184</v>
      </c>
    </row>
    <row r="41" spans="1:9" ht="30">
      <c r="A41" s="66" t="s">
        <v>238</v>
      </c>
      <c r="B41" s="67"/>
      <c r="C41" s="67" t="s">
        <v>239</v>
      </c>
      <c r="D41" s="67" t="s">
        <v>240</v>
      </c>
      <c r="E41" s="114" t="s">
        <v>195</v>
      </c>
      <c r="F41" s="116">
        <v>-4.53</v>
      </c>
      <c r="G41" s="117">
        <v>110</v>
      </c>
      <c r="H41" s="121">
        <f>G41*F41</f>
        <v>-498.3</v>
      </c>
      <c r="I41" s="124" t="s">
        <v>184</v>
      </c>
    </row>
    <row r="42" spans="1:9">
      <c r="A42" s="66"/>
      <c r="B42" s="67"/>
      <c r="C42" s="67"/>
      <c r="D42" s="64" t="s">
        <v>254</v>
      </c>
      <c r="E42" s="114"/>
      <c r="F42" s="116"/>
      <c r="G42" s="117"/>
      <c r="H42" s="121"/>
      <c r="I42" s="124" t="s">
        <v>184</v>
      </c>
    </row>
    <row r="43" spans="1:9">
      <c r="A43" s="66" t="s">
        <v>241</v>
      </c>
      <c r="B43" s="67"/>
      <c r="C43" s="67" t="s">
        <v>242</v>
      </c>
      <c r="D43" s="67" t="s">
        <v>243</v>
      </c>
      <c r="E43" s="114" t="s">
        <v>195</v>
      </c>
      <c r="F43" s="116">
        <v>-4.53</v>
      </c>
      <c r="G43" s="117">
        <v>130</v>
      </c>
      <c r="H43" s="121">
        <f>G43*F43</f>
        <v>-588.9</v>
      </c>
      <c r="I43" s="124" t="s">
        <v>184</v>
      </c>
    </row>
    <row r="44" spans="1:9" ht="30">
      <c r="A44" s="66" t="s">
        <v>244</v>
      </c>
      <c r="B44" s="67"/>
      <c r="C44" s="67" t="s">
        <v>245</v>
      </c>
      <c r="D44" s="67" t="s">
        <v>246</v>
      </c>
      <c r="E44" s="114" t="s">
        <v>195</v>
      </c>
      <c r="F44" s="116">
        <v>-4.53</v>
      </c>
      <c r="G44" s="117">
        <v>180</v>
      </c>
      <c r="H44" s="121">
        <f>G44*F44</f>
        <v>-815.40000000000009</v>
      </c>
      <c r="I44" s="124" t="s">
        <v>184</v>
      </c>
    </row>
    <row r="45" spans="1:9" ht="30">
      <c r="A45" s="66" t="s">
        <v>247</v>
      </c>
      <c r="B45" s="67"/>
      <c r="C45" s="67" t="s">
        <v>248</v>
      </c>
      <c r="D45" s="67" t="s">
        <v>249</v>
      </c>
      <c r="E45" s="114" t="s">
        <v>195</v>
      </c>
      <c r="F45" s="116">
        <v>-5.26</v>
      </c>
      <c r="G45" s="117">
        <v>725</v>
      </c>
      <c r="H45" s="121">
        <f>G45*F45</f>
        <v>-3813.5</v>
      </c>
      <c r="I45" s="124" t="s">
        <v>184</v>
      </c>
    </row>
    <row r="46" spans="1:9" ht="30">
      <c r="A46" s="66" t="s">
        <v>250</v>
      </c>
      <c r="B46" s="67"/>
      <c r="C46" s="67" t="s">
        <v>251</v>
      </c>
      <c r="D46" s="67" t="s">
        <v>252</v>
      </c>
      <c r="E46" s="114" t="s">
        <v>68</v>
      </c>
      <c r="F46" s="116">
        <v>-6.54</v>
      </c>
      <c r="G46" s="117">
        <v>45</v>
      </c>
      <c r="H46" s="121">
        <f>G46*F46</f>
        <v>-294.3</v>
      </c>
      <c r="I46" s="124" t="s">
        <v>184</v>
      </c>
    </row>
    <row r="47" spans="1:9" ht="15.75" thickBot="1">
      <c r="A47" s="54"/>
      <c r="B47" s="55"/>
      <c r="C47" s="55"/>
      <c r="D47" s="56" t="s">
        <v>61</v>
      </c>
      <c r="E47" s="55"/>
      <c r="F47" s="55"/>
      <c r="G47" s="55"/>
      <c r="H47" s="57">
        <f>SUM(H39+H34+H29+H25+H21+H15)</f>
        <v>-21639.188600000001</v>
      </c>
      <c r="I47" s="124"/>
    </row>
    <row r="48" spans="1:9">
      <c r="A48" s="152" t="s">
        <v>60</v>
      </c>
      <c r="B48" s="153"/>
      <c r="C48" s="153"/>
      <c r="D48" s="153"/>
      <c r="E48" s="153"/>
      <c r="F48" s="153"/>
      <c r="G48" s="153"/>
      <c r="H48" s="154"/>
      <c r="I48" s="124"/>
    </row>
    <row r="49" spans="1:9">
      <c r="A49" s="41"/>
      <c r="B49" s="32"/>
      <c r="C49" s="32"/>
      <c r="D49" s="32"/>
      <c r="E49" s="32"/>
      <c r="F49" s="32"/>
      <c r="G49" s="32"/>
      <c r="H49" s="33"/>
      <c r="I49" s="124"/>
    </row>
    <row r="50" spans="1:9" ht="15.75">
      <c r="A50" s="71"/>
      <c r="B50" s="72" t="s">
        <v>74</v>
      </c>
      <c r="C50" s="73" t="s">
        <v>75</v>
      </c>
      <c r="D50" s="73" t="s">
        <v>76</v>
      </c>
      <c r="E50" s="74"/>
      <c r="F50" s="74"/>
      <c r="G50" s="74"/>
      <c r="H50" s="75">
        <f>H51+H59+H63+H65</f>
        <v>277369.75</v>
      </c>
      <c r="I50" s="124"/>
    </row>
    <row r="51" spans="1:9">
      <c r="A51" s="71"/>
      <c r="B51" s="72" t="s">
        <v>74</v>
      </c>
      <c r="C51" s="76" t="s">
        <v>77</v>
      </c>
      <c r="D51" s="76" t="s">
        <v>78</v>
      </c>
      <c r="E51" s="74"/>
      <c r="F51" s="74"/>
      <c r="G51" s="74"/>
      <c r="H51" s="77">
        <f>SUM(H52:H58)</f>
        <v>15969.95</v>
      </c>
      <c r="I51" s="124"/>
    </row>
    <row r="52" spans="1:9" ht="24">
      <c r="A52" s="78" t="s">
        <v>79</v>
      </c>
      <c r="B52" s="79" t="s">
        <v>80</v>
      </c>
      <c r="C52" s="80" t="s">
        <v>81</v>
      </c>
      <c r="D52" s="81" t="s">
        <v>82</v>
      </c>
      <c r="E52" s="82" t="s">
        <v>83</v>
      </c>
      <c r="F52" s="83">
        <v>1.625</v>
      </c>
      <c r="G52" s="84">
        <v>1510</v>
      </c>
      <c r="H52" s="85">
        <f t="shared" ref="H52:H58" si="0">ROUND(G52*F52,2)</f>
        <v>2453.75</v>
      </c>
      <c r="I52" s="126" t="s">
        <v>268</v>
      </c>
    </row>
    <row r="53" spans="1:9">
      <c r="A53" s="78" t="s">
        <v>84</v>
      </c>
      <c r="B53" s="79" t="s">
        <v>80</v>
      </c>
      <c r="C53" s="80" t="s">
        <v>85</v>
      </c>
      <c r="D53" s="81" t="s">
        <v>86</v>
      </c>
      <c r="E53" s="82" t="s">
        <v>87</v>
      </c>
      <c r="F53" s="83">
        <v>0.93500000000000005</v>
      </c>
      <c r="G53" s="84">
        <v>4500</v>
      </c>
      <c r="H53" s="85">
        <f t="shared" si="0"/>
        <v>4207.5</v>
      </c>
      <c r="I53" s="126" t="s">
        <v>184</v>
      </c>
    </row>
    <row r="54" spans="1:9">
      <c r="A54" s="78" t="s">
        <v>88</v>
      </c>
      <c r="B54" s="79" t="s">
        <v>80</v>
      </c>
      <c r="C54" s="80" t="s">
        <v>89</v>
      </c>
      <c r="D54" s="81" t="s">
        <v>90</v>
      </c>
      <c r="E54" s="82" t="s">
        <v>83</v>
      </c>
      <c r="F54" s="83">
        <v>5.23</v>
      </c>
      <c r="G54" s="84">
        <v>400</v>
      </c>
      <c r="H54" s="85">
        <f t="shared" si="0"/>
        <v>2092</v>
      </c>
      <c r="I54" s="126" t="s">
        <v>184</v>
      </c>
    </row>
    <row r="55" spans="1:9">
      <c r="A55" s="78" t="s">
        <v>77</v>
      </c>
      <c r="B55" s="79" t="s">
        <v>80</v>
      </c>
      <c r="C55" s="80" t="s">
        <v>91</v>
      </c>
      <c r="D55" s="81" t="s">
        <v>92</v>
      </c>
      <c r="E55" s="82" t="s">
        <v>83</v>
      </c>
      <c r="F55" s="83">
        <v>5.23</v>
      </c>
      <c r="G55" s="84">
        <v>50</v>
      </c>
      <c r="H55" s="85">
        <f t="shared" si="0"/>
        <v>261.5</v>
      </c>
      <c r="I55" s="126" t="s">
        <v>184</v>
      </c>
    </row>
    <row r="56" spans="1:9">
      <c r="A56" s="78" t="s">
        <v>93</v>
      </c>
      <c r="B56" s="79" t="s">
        <v>80</v>
      </c>
      <c r="C56" s="80" t="s">
        <v>94</v>
      </c>
      <c r="D56" s="81" t="s">
        <v>95</v>
      </c>
      <c r="E56" s="82" t="s">
        <v>83</v>
      </c>
      <c r="F56" s="83">
        <v>5.23</v>
      </c>
      <c r="G56" s="84">
        <v>200</v>
      </c>
      <c r="H56" s="85">
        <f t="shared" si="0"/>
        <v>1046</v>
      </c>
      <c r="I56" s="126" t="s">
        <v>184</v>
      </c>
    </row>
    <row r="57" spans="1:9" ht="24">
      <c r="A57" s="78" t="s">
        <v>96</v>
      </c>
      <c r="B57" s="79" t="s">
        <v>80</v>
      </c>
      <c r="C57" s="80" t="s">
        <v>97</v>
      </c>
      <c r="D57" s="81" t="s">
        <v>98</v>
      </c>
      <c r="E57" s="82" t="s">
        <v>83</v>
      </c>
      <c r="F57" s="83">
        <v>5.23</v>
      </c>
      <c r="G57" s="84">
        <v>100</v>
      </c>
      <c r="H57" s="85">
        <f t="shared" si="0"/>
        <v>523</v>
      </c>
      <c r="I57" s="126" t="s">
        <v>184</v>
      </c>
    </row>
    <row r="58" spans="1:9">
      <c r="A58" s="78" t="s">
        <v>99</v>
      </c>
      <c r="B58" s="79" t="s">
        <v>80</v>
      </c>
      <c r="C58" s="80" t="s">
        <v>100</v>
      </c>
      <c r="D58" s="81" t="s">
        <v>101</v>
      </c>
      <c r="E58" s="82" t="s">
        <v>102</v>
      </c>
      <c r="F58" s="83">
        <v>0.14099999999999999</v>
      </c>
      <c r="G58" s="84">
        <v>38200</v>
      </c>
      <c r="H58" s="85">
        <f t="shared" si="0"/>
        <v>5386.2</v>
      </c>
      <c r="I58" s="126" t="s">
        <v>184</v>
      </c>
    </row>
    <row r="59" spans="1:9">
      <c r="A59" s="71"/>
      <c r="B59" s="72" t="s">
        <v>74</v>
      </c>
      <c r="C59" s="76" t="s">
        <v>96</v>
      </c>
      <c r="D59" s="76" t="s">
        <v>103</v>
      </c>
      <c r="E59" s="74"/>
      <c r="F59" s="74"/>
      <c r="G59" s="74"/>
      <c r="H59" s="77">
        <f>SUM(H60:H62)</f>
        <v>1701.8</v>
      </c>
      <c r="I59" s="127"/>
    </row>
    <row r="60" spans="1:9" ht="24">
      <c r="A60" s="78" t="s">
        <v>104</v>
      </c>
      <c r="B60" s="79" t="s">
        <v>80</v>
      </c>
      <c r="C60" s="80" t="s">
        <v>105</v>
      </c>
      <c r="D60" s="81" t="s">
        <v>106</v>
      </c>
      <c r="E60" s="82" t="s">
        <v>87</v>
      </c>
      <c r="F60" s="83">
        <v>0.34</v>
      </c>
      <c r="G60" s="84">
        <v>4120</v>
      </c>
      <c r="H60" s="85">
        <f>ROUND(G60*F60,2)</f>
        <v>1400.8</v>
      </c>
      <c r="I60" s="126" t="s">
        <v>268</v>
      </c>
    </row>
    <row r="61" spans="1:9">
      <c r="A61" s="78" t="s">
        <v>69</v>
      </c>
      <c r="B61" s="79" t="s">
        <v>80</v>
      </c>
      <c r="C61" s="80" t="s">
        <v>107</v>
      </c>
      <c r="D61" s="81" t="s">
        <v>108</v>
      </c>
      <c r="E61" s="82" t="s">
        <v>87</v>
      </c>
      <c r="F61" s="83">
        <v>0.34</v>
      </c>
      <c r="G61" s="84">
        <v>150</v>
      </c>
      <c r="H61" s="85">
        <f>ROUND(G61*F61,2)</f>
        <v>51</v>
      </c>
      <c r="I61" s="126" t="s">
        <v>184</v>
      </c>
    </row>
    <row r="62" spans="1:9">
      <c r="A62" s="78" t="s">
        <v>71</v>
      </c>
      <c r="B62" s="79" t="s">
        <v>80</v>
      </c>
      <c r="C62" s="80" t="s">
        <v>109</v>
      </c>
      <c r="D62" s="81" t="s">
        <v>110</v>
      </c>
      <c r="E62" s="82" t="s">
        <v>102</v>
      </c>
      <c r="F62" s="83">
        <v>0.01</v>
      </c>
      <c r="G62" s="84">
        <v>25000</v>
      </c>
      <c r="H62" s="85">
        <f>ROUND(G62*F62,2)</f>
        <v>250</v>
      </c>
      <c r="I62" s="126" t="s">
        <v>184</v>
      </c>
    </row>
    <row r="63" spans="1:9" ht="15.75">
      <c r="A63" s="71"/>
      <c r="B63" s="72" t="s">
        <v>74</v>
      </c>
      <c r="C63" s="73" t="s">
        <v>111</v>
      </c>
      <c r="D63" s="73" t="s">
        <v>112</v>
      </c>
      <c r="E63" s="74"/>
      <c r="F63" s="74"/>
      <c r="G63" s="74"/>
      <c r="H63" s="75">
        <f>H64</f>
        <v>538</v>
      </c>
      <c r="I63" s="127"/>
    </row>
    <row r="64" spans="1:9">
      <c r="A64" s="78">
        <v>11</v>
      </c>
      <c r="B64" s="79" t="s">
        <v>80</v>
      </c>
      <c r="C64" s="80" t="s">
        <v>113</v>
      </c>
      <c r="D64" s="81" t="s">
        <v>114</v>
      </c>
      <c r="E64" s="82" t="s">
        <v>102</v>
      </c>
      <c r="F64" s="83">
        <v>2.69</v>
      </c>
      <c r="G64" s="84">
        <v>200</v>
      </c>
      <c r="H64" s="85">
        <f>ROUND(G64*F64,2)</f>
        <v>538</v>
      </c>
      <c r="I64" s="126" t="s">
        <v>184</v>
      </c>
    </row>
    <row r="65" spans="1:9" ht="15.75">
      <c r="A65" s="71"/>
      <c r="B65" s="72" t="s">
        <v>74</v>
      </c>
      <c r="C65" s="73" t="s">
        <v>115</v>
      </c>
      <c r="D65" s="73" t="s">
        <v>116</v>
      </c>
      <c r="E65" s="74"/>
      <c r="F65" s="74"/>
      <c r="G65" s="74"/>
      <c r="H65" s="75">
        <f>SUM(H66:H68)</f>
        <v>259160</v>
      </c>
      <c r="I65" s="127"/>
    </row>
    <row r="66" spans="1:9">
      <c r="A66" s="78">
        <v>12</v>
      </c>
      <c r="B66" s="79" t="s">
        <v>80</v>
      </c>
      <c r="C66" s="80" t="s">
        <v>117</v>
      </c>
      <c r="D66" s="81" t="s">
        <v>118</v>
      </c>
      <c r="E66" s="82" t="s">
        <v>119</v>
      </c>
      <c r="F66" s="83">
        <v>1</v>
      </c>
      <c r="G66" s="84">
        <v>60500</v>
      </c>
      <c r="H66" s="85">
        <f>ROUND(G66*F66,2)</f>
        <v>60500</v>
      </c>
      <c r="I66" s="126" t="s">
        <v>185</v>
      </c>
    </row>
    <row r="67" spans="1:9">
      <c r="A67" s="78">
        <v>13</v>
      </c>
      <c r="B67" s="79" t="s">
        <v>80</v>
      </c>
      <c r="C67" s="80" t="s">
        <v>120</v>
      </c>
      <c r="D67" s="81" t="s">
        <v>121</v>
      </c>
      <c r="E67" s="82" t="s">
        <v>119</v>
      </c>
      <c r="F67" s="83">
        <v>1</v>
      </c>
      <c r="G67" s="84">
        <v>126500</v>
      </c>
      <c r="H67" s="85">
        <f>ROUND(G67*F67,2)</f>
        <v>126500</v>
      </c>
      <c r="I67" s="126" t="s">
        <v>185</v>
      </c>
    </row>
    <row r="68" spans="1:9" ht="24">
      <c r="A68" s="78">
        <v>14</v>
      </c>
      <c r="B68" s="79" t="s">
        <v>80</v>
      </c>
      <c r="C68" s="80" t="s">
        <v>122</v>
      </c>
      <c r="D68" s="81" t="s">
        <v>123</v>
      </c>
      <c r="E68" s="82" t="s">
        <v>119</v>
      </c>
      <c r="F68" s="83">
        <v>2</v>
      </c>
      <c r="G68" s="84">
        <v>36080</v>
      </c>
      <c r="H68" s="85">
        <f>ROUND(G68*F68,2)</f>
        <v>72160</v>
      </c>
      <c r="I68" s="126" t="s">
        <v>185</v>
      </c>
    </row>
    <row r="69" spans="1:9" ht="15.75">
      <c r="A69" s="71"/>
      <c r="B69" s="72" t="s">
        <v>74</v>
      </c>
      <c r="C69" s="73" t="s">
        <v>124</v>
      </c>
      <c r="D69" s="73" t="s">
        <v>125</v>
      </c>
      <c r="E69" s="74"/>
      <c r="F69" s="74"/>
      <c r="G69" s="74"/>
      <c r="H69" s="75">
        <f>H70+H78+H86</f>
        <v>753564.84</v>
      </c>
      <c r="I69" s="127"/>
    </row>
    <row r="70" spans="1:9">
      <c r="A70" s="71"/>
      <c r="B70" s="72" t="s">
        <v>74</v>
      </c>
      <c r="C70" s="76" t="s">
        <v>126</v>
      </c>
      <c r="D70" s="76" t="s">
        <v>127</v>
      </c>
      <c r="E70" s="74"/>
      <c r="F70" s="74"/>
      <c r="G70" s="74"/>
      <c r="H70" s="77">
        <f>SUM(H71:H77)</f>
        <v>737323.74</v>
      </c>
      <c r="I70" s="127"/>
    </row>
    <row r="71" spans="1:9">
      <c r="A71" s="86">
        <v>15</v>
      </c>
      <c r="B71" s="87" t="s">
        <v>68</v>
      </c>
      <c r="C71" s="88" t="s">
        <v>128</v>
      </c>
      <c r="D71" s="89" t="s">
        <v>129</v>
      </c>
      <c r="E71" s="90" t="s">
        <v>130</v>
      </c>
      <c r="F71" s="91">
        <v>1</v>
      </c>
      <c r="G71" s="92">
        <v>33888</v>
      </c>
      <c r="H71" s="93">
        <f t="shared" ref="H71:H77" si="1">ROUND(G71*F71,2)</f>
        <v>33888</v>
      </c>
      <c r="I71" s="128" t="s">
        <v>185</v>
      </c>
    </row>
    <row r="72" spans="1:9">
      <c r="A72" s="86">
        <v>16</v>
      </c>
      <c r="B72" s="87" t="s">
        <v>68</v>
      </c>
      <c r="C72" s="88" t="s">
        <v>131</v>
      </c>
      <c r="D72" s="89" t="s">
        <v>132</v>
      </c>
      <c r="E72" s="90" t="s">
        <v>130</v>
      </c>
      <c r="F72" s="91">
        <v>1</v>
      </c>
      <c r="G72" s="92">
        <v>50724</v>
      </c>
      <c r="H72" s="93">
        <f t="shared" si="1"/>
        <v>50724</v>
      </c>
      <c r="I72" s="128" t="s">
        <v>185</v>
      </c>
    </row>
    <row r="73" spans="1:9">
      <c r="A73" s="78">
        <v>17</v>
      </c>
      <c r="B73" s="79" t="s">
        <v>80</v>
      </c>
      <c r="C73" s="80" t="s">
        <v>133</v>
      </c>
      <c r="D73" s="81" t="s">
        <v>134</v>
      </c>
      <c r="E73" s="82" t="s">
        <v>135</v>
      </c>
      <c r="F73" s="83">
        <v>814.5</v>
      </c>
      <c r="G73" s="84">
        <v>34.799999999999997</v>
      </c>
      <c r="H73" s="85">
        <f t="shared" si="1"/>
        <v>28344.6</v>
      </c>
      <c r="I73" s="126" t="s">
        <v>268</v>
      </c>
    </row>
    <row r="74" spans="1:9">
      <c r="A74" s="86">
        <v>18</v>
      </c>
      <c r="B74" s="87" t="s">
        <v>68</v>
      </c>
      <c r="C74" s="88" t="s">
        <v>136</v>
      </c>
      <c r="D74" s="89" t="s">
        <v>137</v>
      </c>
      <c r="E74" s="90" t="s">
        <v>102</v>
      </c>
      <c r="F74" s="91">
        <v>6.5000000000000002E-2</v>
      </c>
      <c r="G74" s="92">
        <v>40900</v>
      </c>
      <c r="H74" s="93">
        <f t="shared" si="1"/>
        <v>2658.5</v>
      </c>
      <c r="I74" s="126" t="s">
        <v>268</v>
      </c>
    </row>
    <row r="75" spans="1:9" ht="24">
      <c r="A75" s="86">
        <v>19</v>
      </c>
      <c r="B75" s="87" t="s">
        <v>68</v>
      </c>
      <c r="C75" s="88" t="s">
        <v>138</v>
      </c>
      <c r="D75" s="89" t="s">
        <v>139</v>
      </c>
      <c r="E75" s="90" t="s">
        <v>130</v>
      </c>
      <c r="F75" s="91">
        <v>1</v>
      </c>
      <c r="G75" s="92">
        <v>207000</v>
      </c>
      <c r="H75" s="94">
        <v>186080</v>
      </c>
      <c r="I75" s="128" t="s">
        <v>185</v>
      </c>
    </row>
    <row r="76" spans="1:9" ht="24">
      <c r="A76" s="86">
        <v>20</v>
      </c>
      <c r="B76" s="87" t="s">
        <v>68</v>
      </c>
      <c r="C76" s="88" t="s">
        <v>140</v>
      </c>
      <c r="D76" s="89" t="s">
        <v>141</v>
      </c>
      <c r="E76" s="90" t="s">
        <v>130</v>
      </c>
      <c r="F76" s="91">
        <v>1</v>
      </c>
      <c r="G76" s="92">
        <v>410000</v>
      </c>
      <c r="H76" s="94">
        <v>421200</v>
      </c>
      <c r="I76" s="128" t="s">
        <v>185</v>
      </c>
    </row>
    <row r="77" spans="1:9" ht="24">
      <c r="A77" s="78">
        <v>21</v>
      </c>
      <c r="B77" s="79" t="s">
        <v>80</v>
      </c>
      <c r="C77" s="80" t="s">
        <v>142</v>
      </c>
      <c r="D77" s="81" t="s">
        <v>143</v>
      </c>
      <c r="E77" s="82" t="s">
        <v>144</v>
      </c>
      <c r="F77" s="83">
        <v>7214.3220000000001</v>
      </c>
      <c r="G77" s="84">
        <v>2</v>
      </c>
      <c r="H77" s="85">
        <f t="shared" si="1"/>
        <v>14428.64</v>
      </c>
      <c r="I77" s="126" t="s">
        <v>184</v>
      </c>
    </row>
    <row r="78" spans="1:9">
      <c r="A78" s="71"/>
      <c r="B78" s="72" t="s">
        <v>74</v>
      </c>
      <c r="C78" s="76" t="s">
        <v>145</v>
      </c>
      <c r="D78" s="76" t="s">
        <v>146</v>
      </c>
      <c r="E78" s="74"/>
      <c r="F78" s="74"/>
      <c r="G78" s="74"/>
      <c r="H78" s="77">
        <f>SUM(H79:H85)</f>
        <v>13241.099999999999</v>
      </c>
      <c r="I78" s="127"/>
    </row>
    <row r="79" spans="1:9">
      <c r="A79" s="78">
        <v>22</v>
      </c>
      <c r="B79" s="79" t="s">
        <v>80</v>
      </c>
      <c r="C79" s="80" t="s">
        <v>147</v>
      </c>
      <c r="D79" s="81" t="s">
        <v>148</v>
      </c>
      <c r="E79" s="82" t="s">
        <v>83</v>
      </c>
      <c r="F79" s="83">
        <v>5.25</v>
      </c>
      <c r="G79" s="84">
        <v>15</v>
      </c>
      <c r="H79" s="85">
        <f t="shared" ref="H79:H85" si="2">ROUND(G79*F79,2)</f>
        <v>78.75</v>
      </c>
      <c r="I79" s="126" t="s">
        <v>268</v>
      </c>
    </row>
    <row r="80" spans="1:9">
      <c r="A80" s="78">
        <v>23</v>
      </c>
      <c r="B80" s="79" t="s">
        <v>80</v>
      </c>
      <c r="C80" s="80" t="s">
        <v>149</v>
      </c>
      <c r="D80" s="81" t="s">
        <v>150</v>
      </c>
      <c r="E80" s="82" t="s">
        <v>83</v>
      </c>
      <c r="F80" s="83">
        <v>5.25</v>
      </c>
      <c r="G80" s="84">
        <v>56.2</v>
      </c>
      <c r="H80" s="85">
        <f t="shared" si="2"/>
        <v>295.05</v>
      </c>
      <c r="I80" s="126" t="s">
        <v>268</v>
      </c>
    </row>
    <row r="81" spans="1:9" ht="24">
      <c r="A81" s="78">
        <v>24</v>
      </c>
      <c r="B81" s="79" t="s">
        <v>80</v>
      </c>
      <c r="C81" s="80" t="s">
        <v>151</v>
      </c>
      <c r="D81" s="81" t="s">
        <v>152</v>
      </c>
      <c r="E81" s="82" t="s">
        <v>83</v>
      </c>
      <c r="F81" s="83">
        <v>5.25</v>
      </c>
      <c r="G81" s="84">
        <v>969</v>
      </c>
      <c r="H81" s="85">
        <f t="shared" si="2"/>
        <v>5087.25</v>
      </c>
      <c r="I81" s="126" t="s">
        <v>184</v>
      </c>
    </row>
    <row r="82" spans="1:9" ht="24">
      <c r="A82" s="78">
        <v>25</v>
      </c>
      <c r="B82" s="79" t="s">
        <v>80</v>
      </c>
      <c r="C82" s="80" t="s">
        <v>153</v>
      </c>
      <c r="D82" s="81" t="s">
        <v>154</v>
      </c>
      <c r="E82" s="82" t="s">
        <v>83</v>
      </c>
      <c r="F82" s="83">
        <v>5.25</v>
      </c>
      <c r="G82" s="84">
        <v>111</v>
      </c>
      <c r="H82" s="85">
        <f t="shared" si="2"/>
        <v>582.75</v>
      </c>
      <c r="I82" s="126" t="s">
        <v>268</v>
      </c>
    </row>
    <row r="83" spans="1:9" ht="24">
      <c r="A83" s="78">
        <v>26</v>
      </c>
      <c r="B83" s="79" t="s">
        <v>80</v>
      </c>
      <c r="C83" s="80" t="s">
        <v>155</v>
      </c>
      <c r="D83" s="81" t="s">
        <v>156</v>
      </c>
      <c r="E83" s="82" t="s">
        <v>83</v>
      </c>
      <c r="F83" s="83">
        <v>5.25</v>
      </c>
      <c r="G83" s="84">
        <v>102</v>
      </c>
      <c r="H83" s="85">
        <f t="shared" si="2"/>
        <v>535.5</v>
      </c>
      <c r="I83" s="126" t="s">
        <v>184</v>
      </c>
    </row>
    <row r="84" spans="1:9">
      <c r="A84" s="86">
        <v>27</v>
      </c>
      <c r="B84" s="87" t="s">
        <v>68</v>
      </c>
      <c r="C84" s="88" t="s">
        <v>157</v>
      </c>
      <c r="D84" s="89" t="s">
        <v>158</v>
      </c>
      <c r="E84" s="90" t="s">
        <v>130</v>
      </c>
      <c r="F84" s="91">
        <v>170</v>
      </c>
      <c r="G84" s="92">
        <v>34.1</v>
      </c>
      <c r="H84" s="93">
        <f t="shared" si="2"/>
        <v>5797</v>
      </c>
      <c r="I84" s="128" t="s">
        <v>184</v>
      </c>
    </row>
    <row r="85" spans="1:9" ht="24">
      <c r="A85" s="78">
        <v>28</v>
      </c>
      <c r="B85" s="79" t="s">
        <v>80</v>
      </c>
      <c r="C85" s="80" t="s">
        <v>159</v>
      </c>
      <c r="D85" s="81" t="s">
        <v>160</v>
      </c>
      <c r="E85" s="82" t="s">
        <v>144</v>
      </c>
      <c r="F85" s="83">
        <v>123.54300000000001</v>
      </c>
      <c r="G85" s="84">
        <v>7</v>
      </c>
      <c r="H85" s="85">
        <f t="shared" si="2"/>
        <v>864.8</v>
      </c>
      <c r="I85" s="126" t="s">
        <v>184</v>
      </c>
    </row>
    <row r="86" spans="1:9">
      <c r="A86" s="71"/>
      <c r="B86" s="72" t="s">
        <v>74</v>
      </c>
      <c r="C86" s="76" t="s">
        <v>161</v>
      </c>
      <c r="D86" s="76" t="s">
        <v>162</v>
      </c>
      <c r="E86" s="74"/>
      <c r="F86" s="74"/>
      <c r="G86" s="74"/>
      <c r="H86" s="77">
        <f>H87</f>
        <v>3000</v>
      </c>
      <c r="I86" s="127"/>
    </row>
    <row r="87" spans="1:9" ht="24">
      <c r="A87" s="78">
        <v>29</v>
      </c>
      <c r="B87" s="79" t="s">
        <v>80</v>
      </c>
      <c r="C87" s="80" t="s">
        <v>163</v>
      </c>
      <c r="D87" s="81" t="s">
        <v>164</v>
      </c>
      <c r="E87" s="82" t="s">
        <v>83</v>
      </c>
      <c r="F87" s="83">
        <v>2</v>
      </c>
      <c r="G87" s="84">
        <v>1500</v>
      </c>
      <c r="H87" s="85">
        <f>ROUND(G87*F87,2)</f>
        <v>3000</v>
      </c>
      <c r="I87" s="126" t="s">
        <v>268</v>
      </c>
    </row>
    <row r="88" spans="1:9" ht="15.75">
      <c r="A88" s="71"/>
      <c r="B88" s="72" t="s">
        <v>74</v>
      </c>
      <c r="C88" s="73" t="s">
        <v>165</v>
      </c>
      <c r="D88" s="73" t="s">
        <v>166</v>
      </c>
      <c r="E88" s="74"/>
      <c r="F88" s="74"/>
      <c r="G88" s="74"/>
      <c r="H88" s="75">
        <f>H89</f>
        <v>7456</v>
      </c>
      <c r="I88" s="127"/>
    </row>
    <row r="89" spans="1:9">
      <c r="A89" s="78">
        <v>30</v>
      </c>
      <c r="B89" s="79" t="s">
        <v>80</v>
      </c>
      <c r="C89" s="80" t="s">
        <v>167</v>
      </c>
      <c r="D89" s="81" t="s">
        <v>168</v>
      </c>
      <c r="E89" s="82" t="s">
        <v>169</v>
      </c>
      <c r="F89" s="83">
        <v>16</v>
      </c>
      <c r="G89" s="84">
        <v>466</v>
      </c>
      <c r="H89" s="85">
        <f>ROUND(G89*F89,2)</f>
        <v>7456</v>
      </c>
      <c r="I89" s="126" t="s">
        <v>268</v>
      </c>
    </row>
    <row r="90" spans="1:9" ht="15.75">
      <c r="A90" s="71"/>
      <c r="B90" s="72" t="s">
        <v>74</v>
      </c>
      <c r="C90" s="73" t="s">
        <v>170</v>
      </c>
      <c r="D90" s="73" t="s">
        <v>171</v>
      </c>
      <c r="E90" s="74"/>
      <c r="F90" s="74"/>
      <c r="G90" s="74"/>
      <c r="H90" s="95">
        <f>H91+H97+H99+H101</f>
        <v>27452.287800000002</v>
      </c>
      <c r="I90" s="127"/>
    </row>
    <row r="91" spans="1:9">
      <c r="A91" s="71"/>
      <c r="B91" s="72" t="s">
        <v>74</v>
      </c>
      <c r="C91" s="76" t="s">
        <v>172</v>
      </c>
      <c r="D91" s="76" t="s">
        <v>173</v>
      </c>
      <c r="E91" s="74"/>
      <c r="F91" s="74"/>
      <c r="G91" s="74"/>
      <c r="H91" s="77">
        <f>H92</f>
        <v>15251.271000000001</v>
      </c>
      <c r="I91" s="127"/>
    </row>
    <row r="92" spans="1:9">
      <c r="A92" s="78">
        <v>31</v>
      </c>
      <c r="B92" s="79" t="s">
        <v>80</v>
      </c>
      <c r="C92" s="80" t="s">
        <v>174</v>
      </c>
      <c r="D92" s="81" t="s">
        <v>173</v>
      </c>
      <c r="E92" s="82" t="s">
        <v>144</v>
      </c>
      <c r="F92" s="83">
        <v>1.5</v>
      </c>
      <c r="G92" s="84">
        <f>H88+H69+H50+H47</f>
        <v>1016751.4014</v>
      </c>
      <c r="H92" s="85">
        <f>ROUND(G92*F92,2)/100</f>
        <v>15251.271000000001</v>
      </c>
      <c r="I92" s="126" t="s">
        <v>184</v>
      </c>
    </row>
    <row r="93" spans="1:9">
      <c r="A93" s="96"/>
      <c r="B93" s="97" t="s">
        <v>186</v>
      </c>
      <c r="C93" s="98"/>
      <c r="D93" s="99" t="s">
        <v>187</v>
      </c>
      <c r="E93" s="100"/>
      <c r="F93" s="101">
        <v>0.5</v>
      </c>
      <c r="G93" s="102"/>
      <c r="H93" s="103"/>
      <c r="I93" s="129"/>
    </row>
    <row r="94" spans="1:9">
      <c r="A94" s="96"/>
      <c r="B94" s="97" t="s">
        <v>186</v>
      </c>
      <c r="C94" s="98"/>
      <c r="D94" s="99" t="s">
        <v>173</v>
      </c>
      <c r="E94" s="100"/>
      <c r="F94" s="101">
        <v>0.5</v>
      </c>
      <c r="G94" s="102"/>
      <c r="H94" s="103"/>
      <c r="I94" s="129"/>
    </row>
    <row r="95" spans="1:9">
      <c r="A95" s="96"/>
      <c r="B95" s="97" t="s">
        <v>186</v>
      </c>
      <c r="C95" s="100"/>
      <c r="D95" s="99" t="s">
        <v>188</v>
      </c>
      <c r="E95" s="100"/>
      <c r="F95" s="101">
        <v>0.5</v>
      </c>
      <c r="G95" s="102"/>
      <c r="H95" s="103"/>
      <c r="I95" s="129"/>
    </row>
    <row r="96" spans="1:9">
      <c r="A96" s="96"/>
      <c r="B96" s="97" t="s">
        <v>186</v>
      </c>
      <c r="C96" s="104" t="s">
        <v>189</v>
      </c>
      <c r="D96" s="105" t="s">
        <v>190</v>
      </c>
      <c r="E96" s="106"/>
      <c r="F96" s="107">
        <f>SUM(F93:F95)</f>
        <v>1.5</v>
      </c>
      <c r="G96" s="102"/>
      <c r="H96" s="103"/>
      <c r="I96" s="129"/>
    </row>
    <row r="97" spans="1:9">
      <c r="A97" s="71"/>
      <c r="B97" s="72" t="s">
        <v>74</v>
      </c>
      <c r="C97" s="76" t="s">
        <v>175</v>
      </c>
      <c r="D97" s="76" t="s">
        <v>176</v>
      </c>
      <c r="E97" s="74"/>
      <c r="F97" s="74"/>
      <c r="G97" s="74"/>
      <c r="H97" s="77">
        <f>H98</f>
        <v>4067.0056</v>
      </c>
      <c r="I97" s="127"/>
    </row>
    <row r="98" spans="1:9">
      <c r="A98" s="78">
        <v>32</v>
      </c>
      <c r="B98" s="79" t="s">
        <v>80</v>
      </c>
      <c r="C98" s="80" t="s">
        <v>177</v>
      </c>
      <c r="D98" s="81" t="s">
        <v>176</v>
      </c>
      <c r="E98" s="82" t="s">
        <v>144</v>
      </c>
      <c r="F98" s="83">
        <v>0.4</v>
      </c>
      <c r="G98" s="84">
        <f>G92</f>
        <v>1016751.4014</v>
      </c>
      <c r="H98" s="85">
        <f>ROUND(G98*F98,2)/100</f>
        <v>4067.0056</v>
      </c>
      <c r="I98" s="126" t="s">
        <v>184</v>
      </c>
    </row>
    <row r="99" spans="1:9">
      <c r="A99" s="71"/>
      <c r="B99" s="72" t="s">
        <v>74</v>
      </c>
      <c r="C99" s="76" t="s">
        <v>178</v>
      </c>
      <c r="D99" s="76" t="s">
        <v>179</v>
      </c>
      <c r="E99" s="74"/>
      <c r="F99" s="74"/>
      <c r="G99" s="74"/>
      <c r="H99" s="77">
        <f>H100</f>
        <v>4067.0056</v>
      </c>
      <c r="I99" s="127"/>
    </row>
    <row r="100" spans="1:9">
      <c r="A100" s="78">
        <v>33</v>
      </c>
      <c r="B100" s="79" t="s">
        <v>80</v>
      </c>
      <c r="C100" s="80" t="s">
        <v>180</v>
      </c>
      <c r="D100" s="81" t="s">
        <v>179</v>
      </c>
      <c r="E100" s="82" t="s">
        <v>144</v>
      </c>
      <c r="F100" s="83">
        <v>0.4</v>
      </c>
      <c r="G100" s="84">
        <f>G92</f>
        <v>1016751.4014</v>
      </c>
      <c r="H100" s="85">
        <f>ROUND(G100*F100,2)/100</f>
        <v>4067.0056</v>
      </c>
      <c r="I100" s="126" t="s">
        <v>184</v>
      </c>
    </row>
    <row r="101" spans="1:9">
      <c r="A101" s="71"/>
      <c r="B101" s="72" t="s">
        <v>74</v>
      </c>
      <c r="C101" s="76" t="s">
        <v>181</v>
      </c>
      <c r="D101" s="76" t="s">
        <v>182</v>
      </c>
      <c r="E101" s="74"/>
      <c r="F101" s="74"/>
      <c r="G101" s="74"/>
      <c r="H101" s="77">
        <f>H102</f>
        <v>4067.0056</v>
      </c>
      <c r="I101" s="127"/>
    </row>
    <row r="102" spans="1:9">
      <c r="A102" s="78">
        <v>34</v>
      </c>
      <c r="B102" s="79" t="s">
        <v>80</v>
      </c>
      <c r="C102" s="80" t="s">
        <v>183</v>
      </c>
      <c r="D102" s="81" t="s">
        <v>182</v>
      </c>
      <c r="E102" s="82" t="s">
        <v>144</v>
      </c>
      <c r="F102" s="83">
        <v>0.4</v>
      </c>
      <c r="G102" s="84">
        <f>G92</f>
        <v>1016751.4014</v>
      </c>
      <c r="H102" s="85">
        <f>ROUND(G102*F102,2)/100</f>
        <v>4067.0056</v>
      </c>
      <c r="I102" s="126" t="s">
        <v>184</v>
      </c>
    </row>
    <row r="103" spans="1:9">
      <c r="A103" s="41"/>
      <c r="B103" s="32"/>
      <c r="C103" s="32"/>
      <c r="D103" s="32"/>
      <c r="E103" s="32"/>
      <c r="F103" s="32"/>
      <c r="G103" s="32"/>
      <c r="H103" s="33"/>
      <c r="I103" s="124"/>
    </row>
    <row r="104" spans="1:9" ht="15.75" thickBot="1">
      <c r="A104" s="53"/>
      <c r="B104" s="39"/>
      <c r="C104" s="39"/>
      <c r="D104" s="56" t="s">
        <v>62</v>
      </c>
      <c r="E104" s="55"/>
      <c r="F104" s="55"/>
      <c r="G104" s="55"/>
      <c r="H104" s="57">
        <f>H90+H88+H69+H50</f>
        <v>1065842.8777999999</v>
      </c>
      <c r="I104" s="124"/>
    </row>
    <row r="105" spans="1:9">
      <c r="A105" s="44"/>
      <c r="B105" s="45"/>
      <c r="C105" s="45"/>
      <c r="D105" s="45"/>
      <c r="E105" s="45"/>
      <c r="F105" s="45"/>
      <c r="G105" s="45"/>
      <c r="H105" s="46"/>
      <c r="I105" s="124"/>
    </row>
    <row r="106" spans="1:9" ht="18.75">
      <c r="A106" s="47"/>
      <c r="B106" s="48"/>
      <c r="C106" s="48"/>
      <c r="D106" s="24" t="s">
        <v>58</v>
      </c>
      <c r="E106" s="48"/>
      <c r="F106" s="48"/>
      <c r="G106" s="48"/>
      <c r="H106" s="63">
        <f>H104+H47</f>
        <v>1044203.6891999999</v>
      </c>
      <c r="I106" s="124"/>
    </row>
    <row r="107" spans="1:9" ht="15.75" thickBot="1">
      <c r="A107" s="42"/>
      <c r="B107" s="43"/>
      <c r="C107" s="43"/>
      <c r="D107" s="43"/>
      <c r="E107" s="43"/>
      <c r="F107" s="43"/>
      <c r="G107" s="43"/>
      <c r="H107" s="49"/>
      <c r="I107" s="124"/>
    </row>
  </sheetData>
  <protectedRanges>
    <protectedRange sqref="G11:G46" name="Oblast1_4_1_1"/>
  </protectedRanges>
  <mergeCells count="13">
    <mergeCell ref="A48:H48"/>
    <mergeCell ref="B8:F8"/>
    <mergeCell ref="A10:H10"/>
    <mergeCell ref="B7:F7"/>
    <mergeCell ref="A1:F1"/>
    <mergeCell ref="B3:F3"/>
    <mergeCell ref="B5:F5"/>
    <mergeCell ref="B6:F6"/>
    <mergeCell ref="A11:C11"/>
    <mergeCell ref="A12:G12"/>
    <mergeCell ref="A13:G13"/>
    <mergeCell ref="A14:G14"/>
    <mergeCell ref="A15:G15"/>
  </mergeCells>
  <pageMargins left="0.7" right="0.7" top="0.78740157499999996" bottom="0.78740157499999996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Průvodka</vt:lpstr>
      <vt:lpstr>Výkaz výměr</vt:lpstr>
      <vt:lpstr>Průvodka!Oblast_tisku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Balatka Filip</dc:creator>
  <cp:lastModifiedBy>ElebachV</cp:lastModifiedBy>
  <cp:lastPrinted>2022-01-27T14:20:40Z</cp:lastPrinted>
  <dcterms:created xsi:type="dcterms:W3CDTF">2018-03-28T09:30:56Z</dcterms:created>
  <dcterms:modified xsi:type="dcterms:W3CDTF">2022-02-02T10:15:20Z</dcterms:modified>
</cp:coreProperties>
</file>